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G7" i="4" l="1"/>
  <c r="D7" i="4"/>
  <c r="H147" i="2" l="1"/>
  <c r="I74" i="2"/>
  <c r="H74" i="2"/>
  <c r="I67" i="2" l="1"/>
  <c r="H32" i="2"/>
  <c r="E80" i="2" l="1"/>
  <c r="I25" i="3" l="1"/>
  <c r="I41" i="2"/>
  <c r="H90" i="2"/>
  <c r="H41" i="2"/>
  <c r="F41" i="2"/>
  <c r="F59" i="3" l="1"/>
  <c r="G50" i="3"/>
  <c r="G19" i="3"/>
  <c r="E90" i="2" l="1"/>
  <c r="H103" i="2" l="1"/>
  <c r="G17" i="3" l="1"/>
  <c r="E32" i="2" l="1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F138" i="2"/>
  <c r="G71" i="2"/>
  <c r="D71" i="2"/>
  <c r="H35" i="2"/>
  <c r="K18" i="2"/>
  <c r="I13" i="2"/>
  <c r="H13" i="2"/>
  <c r="F13" i="2"/>
  <c r="E13" i="2"/>
  <c r="G18" i="2"/>
  <c r="D18" i="2"/>
  <c r="J127" i="2" l="1"/>
  <c r="J71" i="2"/>
  <c r="J18" i="2"/>
  <c r="I57" i="2"/>
  <c r="I53" i="2"/>
  <c r="I134" i="2"/>
  <c r="I131" i="2" s="1"/>
  <c r="F128" i="2" l="1"/>
  <c r="F123" i="2" s="1"/>
  <c r="H57" i="2"/>
  <c r="I18" i="3" l="1"/>
  <c r="H88" i="2"/>
  <c r="H53" i="2"/>
  <c r="D152" i="2"/>
  <c r="G152" i="2"/>
  <c r="E49" i="2" l="1"/>
  <c r="E48" i="2" s="1"/>
  <c r="I38" i="2" l="1"/>
  <c r="D45" i="3" l="1"/>
  <c r="K13" i="3" l="1"/>
  <c r="H138" i="2"/>
  <c r="F74" i="2" l="1"/>
  <c r="G120" i="2" l="1"/>
  <c r="G126" i="2"/>
  <c r="D126" i="2"/>
  <c r="H136" i="2"/>
  <c r="D120" i="2"/>
  <c r="G111" i="2"/>
  <c r="G110" i="2"/>
  <c r="G114" i="2"/>
  <c r="J126" i="2" l="1"/>
  <c r="G82" i="2"/>
  <c r="D82" i="2"/>
  <c r="A78" i="2"/>
  <c r="G78" i="2"/>
  <c r="D78" i="2"/>
  <c r="A56" i="2"/>
  <c r="J78" i="2" l="1"/>
  <c r="J82" i="2"/>
  <c r="D56" i="2"/>
  <c r="E35" i="2"/>
  <c r="I118" i="2" l="1"/>
  <c r="F118" i="2"/>
  <c r="H38" i="2"/>
  <c r="H37" i="2" s="1"/>
  <c r="E38" i="2"/>
  <c r="G39" i="2"/>
  <c r="D39" i="2"/>
  <c r="J39" i="2" l="1"/>
  <c r="G45" i="3"/>
  <c r="F134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49" i="2"/>
  <c r="D149" i="2"/>
  <c r="E136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G150" i="2" s="1"/>
  <c r="E150" i="2"/>
  <c r="D150" i="2" s="1"/>
  <c r="E98" i="2"/>
  <c r="H46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2" i="2"/>
  <c r="D72" i="2"/>
  <c r="J72" i="2" l="1"/>
  <c r="E144" i="2"/>
  <c r="H144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I86" i="2"/>
  <c r="H86" i="2"/>
  <c r="H80" i="2" s="1"/>
  <c r="F86" i="2"/>
  <c r="E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I80" i="2" l="1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H131" i="2" s="1"/>
  <c r="F132" i="2"/>
  <c r="E138" i="2"/>
  <c r="E134" i="2"/>
  <c r="E132" i="2"/>
  <c r="I76" i="2"/>
  <c r="I75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1" i="2" l="1"/>
  <c r="F79" i="2"/>
  <c r="J97" i="2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5" i="2"/>
  <c r="E45" i="2"/>
  <c r="F131" i="2"/>
  <c r="I45" i="2"/>
  <c r="H45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6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5" i="2" l="1"/>
  <c r="J124" i="2"/>
  <c r="J17" i="2"/>
  <c r="J15" i="2"/>
  <c r="J153" i="2"/>
  <c r="D37" i="2"/>
  <c r="J80" i="2"/>
  <c r="D45" i="2"/>
  <c r="G131" i="2"/>
  <c r="D118" i="2"/>
  <c r="D117" i="2" s="1"/>
  <c r="G118" i="2"/>
  <c r="G117" i="2" s="1"/>
  <c r="E9" i="4"/>
  <c r="D11" i="4"/>
  <c r="G45" i="2"/>
  <c r="K35" i="3"/>
  <c r="D57" i="3"/>
  <c r="I44" i="3"/>
  <c r="J143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8" i="2"/>
  <c r="H67" i="2" s="1"/>
  <c r="G69" i="2"/>
  <c r="H117" i="2"/>
  <c r="H116" i="2" l="1"/>
  <c r="H115" i="2" s="1"/>
  <c r="G116" i="2"/>
  <c r="G115" i="2" s="1"/>
  <c r="G68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s="1"/>
  <c r="D52" i="2" l="1"/>
  <c r="I9" i="2"/>
  <c r="I26" i="4" s="1"/>
  <c r="E61" i="2"/>
  <c r="D61" i="2" s="1"/>
  <c r="J61" i="2" s="1"/>
  <c r="D62" i="2"/>
  <c r="J62" i="2" s="1"/>
  <c r="G53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3" i="2"/>
  <c r="K20" i="2"/>
  <c r="E51" i="2"/>
  <c r="L53" i="2"/>
  <c r="E68" i="2"/>
  <c r="E67" i="2" s="1"/>
  <c r="K69" i="2"/>
  <c r="J69" i="2"/>
  <c r="K53" i="2"/>
  <c r="K25" i="3"/>
  <c r="K79" i="2"/>
  <c r="J79" i="2"/>
  <c r="K108" i="2"/>
  <c r="K112" i="2"/>
  <c r="K62" i="2"/>
  <c r="K57" i="2"/>
  <c r="K45" i="2"/>
  <c r="J45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7" i="2"/>
  <c r="K116" i="2"/>
  <c r="K117" i="2"/>
  <c r="J26" i="2"/>
  <c r="D68" i="2"/>
  <c r="J68" i="2" s="1"/>
  <c r="J53" i="2"/>
  <c r="J131" i="2"/>
  <c r="L12" i="2"/>
  <c r="I24" i="4"/>
  <c r="I23" i="4" s="1"/>
  <c r="I22" i="4" s="1"/>
  <c r="G26" i="4"/>
  <c r="K12" i="2"/>
  <c r="J13" i="2"/>
  <c r="J108" i="2"/>
  <c r="E74" i="2"/>
  <c r="D74" i="2" s="1"/>
  <c r="D75" i="2"/>
  <c r="J75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2" i="2"/>
  <c r="K19" i="2"/>
  <c r="G19" i="2"/>
  <c r="L108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5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H23" i="4" l="1"/>
  <c r="G24" i="4"/>
  <c r="F7" i="4"/>
  <c r="G23" i="4" l="1"/>
  <c r="H22" i="4"/>
  <c r="H21" i="4" l="1"/>
  <c r="G22" i="4"/>
  <c r="H20" i="4" l="1"/>
  <c r="G21" i="4"/>
  <c r="G20" i="4" l="1"/>
  <c r="H7" i="4"/>
</calcChain>
</file>

<file path=xl/sharedStrings.xml><?xml version="1.0" encoding="utf-8"?>
<sst xmlns="http://schemas.openxmlformats.org/spreadsheetml/2006/main" count="773" uniqueCount="476">
  <si>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</si>
  <si>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</si>
  <si>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</si>
  <si>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</si>
  <si>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</si>
  <si>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</si>
  <si>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</si>
  <si>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</si>
  <si>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</si>
  <si>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</si>
  <si>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</si>
  <si>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</si>
  <si>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</si>
  <si>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</si>
  <si>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</si>
  <si>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</si>
  <si>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</si>
  <si>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</si>
  <si>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</si>
  <si>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</si>
  <si>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</si>
  <si>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</si>
  <si>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</si>
  <si>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</si>
  <si>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</si>
  <si>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</si>
  <si>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</si>
  <si>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</si>
  <si>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</si>
  <si>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</si>
  <si>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</si>
  <si>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</si>
  <si>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</si>
  <si>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</si>
  <si>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</si>
  <si>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</si>
  <si>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</si>
  <si>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</si>
  <si>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</si>
  <si>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</si>
  <si>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</si>
  <si>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</si>
  <si>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</si>
  <si>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</si>
  <si>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</si>
  <si>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</si>
  <si>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</si>
  <si>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</si>
  <si>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</si>
  <si>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</si>
  <si>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</si>
  <si>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</si>
  <si>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</si>
  <si>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</si>
  <si>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</si>
  <si>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</si>
  <si>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</si>
  <si>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</si>
  <si>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</si>
  <si>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</si>
  <si>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</si>
  <si>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</si>
  <si>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</si>
  <si>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</si>
  <si>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</si>
  <si>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</si>
  <si>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</si>
  <si>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</si>
  <si>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</si>
  <si>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</si>
  <si>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</si>
  <si>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</si>
  <si>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</si>
  <si>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</si>
  <si>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</si>
  <si>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</si>
  <si>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</si>
  <si>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</si>
  <si>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</si>
  <si>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</si>
  <si>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</si>
  <si>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</si>
  <si>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</si>
  <si>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</si>
  <si>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</si>
  <si>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</si>
  <si>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</si>
  <si>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</si>
  <si>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</si>
  <si>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</si>
  <si>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</si>
  <si>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</si>
  <si>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</si>
  <si>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</si>
  <si>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</si>
  <si>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</si>
  <si>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</si>
  <si>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</si>
  <si>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</si>
  <si>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</si>
  <si>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</si>
  <si>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</si>
  <si>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</si>
  <si>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</si>
  <si>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</si>
  <si>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</si>
  <si>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</si>
  <si>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</si>
  <si>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</si>
  <si>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</si>
  <si>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</si>
  <si>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</si>
  <si>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</si>
  <si>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</si>
  <si>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</si>
  <si>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</si>
  <si>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</si>
  <si>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</si>
  <si>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</si>
  <si>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</si>
  <si>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</si>
  <si>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</si>
  <si>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</si>
  <si>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</si>
  <si>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</si>
  <si>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</si>
  <si>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</si>
  <si>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</si>
  <si>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</si>
  <si>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</si>
  <si>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</si>
  <si>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</si>
  <si>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</si>
  <si>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</si>
  <si>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</si>
  <si>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</si>
  <si>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</si>
  <si>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</si>
  <si>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</si>
  <si>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</si>
  <si>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</si>
  <si>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</si>
  <si>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</si>
  <si>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</si>
  <si>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</si>
  <si>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</si>
  <si>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</si>
  <si>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</si>
  <si>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</si>
  <si>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</si>
  <si>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</si>
  <si>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</si>
  <si>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</si>
  <si>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</si>
  <si>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</si>
  <si>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</si>
  <si>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</si>
  <si>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</si>
  <si>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</si>
  <si>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</si>
  <si>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</si>
  <si>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</si>
  <si>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</si>
  <si>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</si>
  <si>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</si>
  <si>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</si>
  <si>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</si>
  <si>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</si>
  <si>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</si>
  <si>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</si>
  <si>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</si>
  <si>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</si>
  <si>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</si>
  <si>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</si>
  <si>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</si>
  <si>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</si>
  <si>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</si>
  <si>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</si>
  <si>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</si>
  <si>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</si>
  <si>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</si>
  <si>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</si>
  <si>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</si>
  <si>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</si>
  <si>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</si>
  <si>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</si>
  <si>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</si>
  <si>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</si>
  <si>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</si>
  <si>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</si>
  <si>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</si>
  <si>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</si>
  <si>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</si>
  <si>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</si>
  <si>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</si>
  <si>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</si>
  <si>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</si>
  <si>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</si>
  <si>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</si>
  <si>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</si>
  <si>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</si>
  <si>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</si>
  <si>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</si>
  <si>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</si>
  <si>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</si>
  <si>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</si>
  <si>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</si>
  <si>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</si>
  <si>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</si>
  <si>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</si>
  <si>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</si>
  <si>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</si>
  <si>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</si>
  <si>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</si>
  <si>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</si>
  <si>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</si>
  <si>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</si>
  <si>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</si>
  <si>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</si>
  <si>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</si>
  <si>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</si>
  <si>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</si>
  <si>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</si>
  <si>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</si>
  <si>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</si>
  <si>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</si>
  <si>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</si>
  <si>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</si>
  <si>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</si>
  <si>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</si>
  <si>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</si>
  <si>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</si>
  <si>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</si>
  <si>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</si>
  <si>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</si>
  <si>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</si>
  <si>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</si>
  <si>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</si>
  <si>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</si>
  <si>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</si>
  <si>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</si>
  <si>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</si>
  <si>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</si>
  <si>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</si>
  <si>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</si>
  <si>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</si>
  <si>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</si>
  <si>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</si>
  <si>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</si>
  <si>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</si>
  <si>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</si>
  <si>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</si>
  <si>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</si>
  <si>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</si>
  <si>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</si>
  <si>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</si>
  <si>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</si>
  <si>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</si>
  <si>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</si>
  <si>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</si>
  <si>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</si>
  <si>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</si>
  <si>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</si>
  <si>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</si>
  <si>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</si>
  <si>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</si>
  <si>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</si>
  <si>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</si>
  <si>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</si>
  <si>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</si>
  <si>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</si>
  <si>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</si>
  <si>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</si>
  <si>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</si>
  <si>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</si>
  <si>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</si>
  <si>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</si>
  <si>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</si>
  <si>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</si>
  <si>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</si>
  <si>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</si>
  <si>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</si>
  <si>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</si>
  <si>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</si>
  <si>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</si>
  <si>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</si>
  <si>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</si>
  <si>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</si>
  <si>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</si>
  <si>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</si>
  <si>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</si>
  <si>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</si>
  <si>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</si>
  <si>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</si>
  <si>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</si>
  <si>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</si>
  <si>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</si>
  <si>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</si>
  <si>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</si>
  <si>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</si>
  <si>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</si>
  <si>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</si>
  <si>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</si>
  <si>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</si>
  <si>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</si>
  <si>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</si>
  <si>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</si>
  <si>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</si>
  <si>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</si>
  <si>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</si>
  <si>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</si>
  <si>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</si>
  <si>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</si>
  <si>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</si>
  <si>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</si>
  <si>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</si>
  <si>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</si>
  <si>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</si>
  <si>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</si>
  <si>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</si>
  <si>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</si>
  <si>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</si>
  <si>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</si>
  <si>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</si>
  <si>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</si>
  <si>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</si>
  <si>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</si>
  <si>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</si>
  <si>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</si>
  <si>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</si>
  <si>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</si>
  <si>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</si>
  <si>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</si>
  <si>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</si>
  <si>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</si>
  <si>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</si>
  <si>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</si>
  <si>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</si>
  <si>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</si>
  <si>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</si>
  <si>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</si>
  <si>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</si>
  <si>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</si>
  <si>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</si>
  <si>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</si>
  <si>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</si>
  <si>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</si>
  <si>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</si>
  <si>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</si>
  <si>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</si>
  <si>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</si>
  <si>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</si>
  <si>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</si>
  <si>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</si>
  <si>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</si>
  <si>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</si>
  <si>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</si>
  <si>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</si>
  <si>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</si>
  <si>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</si>
  <si>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</si>
  <si>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</si>
  <si>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</si>
  <si>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</si>
  <si>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</si>
  <si>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</si>
  <si>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</si>
  <si>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</si>
  <si>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</si>
  <si>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</si>
  <si>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</si>
  <si>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</si>
  <si>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</si>
  <si>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</si>
  <si>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</si>
  <si>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</si>
  <si>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</si>
  <si>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</si>
  <si>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</si>
  <si>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</si>
  <si>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</si>
  <si>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</si>
  <si>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</si>
  <si>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</si>
  <si>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</si>
  <si>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</si>
  <si>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</si>
  <si>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</si>
  <si>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</si>
  <si>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</si>
  <si>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</si>
  <si>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</si>
  <si>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</si>
  <si>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</si>
  <si>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</si>
  <si>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</si>
  <si>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</si>
  <si>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</si>
  <si>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</si>
  <si>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</si>
  <si>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</si>
  <si>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</si>
  <si>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</si>
  <si>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</si>
  <si>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</si>
  <si>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</si>
  <si>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</si>
  <si>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</si>
  <si>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</si>
  <si>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</si>
  <si>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</si>
  <si>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</si>
  <si>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</si>
  <si>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</si>
  <si>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</si>
  <si>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</si>
  <si>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</si>
  <si>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</si>
  <si>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</si>
  <si>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</si>
  <si>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</si>
  <si>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</si>
  <si>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</si>
  <si>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</si>
  <si>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</si>
  <si>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</si>
  <si>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</si>
  <si>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</si>
  <si>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</si>
  <si>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</si>
  <si>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</si>
  <si>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</si>
  <si>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</si>
  <si>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</si>
  <si>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</si>
  <si>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</si>
  <si>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</si>
  <si>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</si>
  <si>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</si>
  <si>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</si>
  <si>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</si>
  <si>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</si>
  <si>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</si>
  <si>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</si>
  <si>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</si>
  <si>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</si>
  <si>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</si>
  <si>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</si>
  <si>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</si>
  <si>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</si>
  <si>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</si>
  <si>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</si>
  <si>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</si>
  <si>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</si>
  <si>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</si>
  <si>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</si>
  <si>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</si>
  <si>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</si>
  <si>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</si>
  <si>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</si>
  <si>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</si>
  <si>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</si>
  <si>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</si>
  <si>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</si>
  <si>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</si>
  <si>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</si>
  <si>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</si>
  <si>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</si>
  <si>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</si>
  <si>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</si>
  <si>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</si>
  <si>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</si>
  <si>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</si>
  <si>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</si>
  <si>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</si>
  <si>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СПРАВКА ОБ ИСПОЛНЕНИИ КОНСОЛИДИРОВАННОГО БЮДЖЕТА МАМСКО-ЧУЙСКОГО РАЙОНА ЗА апрель2022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</si>
</sst>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10" workbookViewId="0">
      <selection activeCell="B4" sqref="B4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5" t="s">
        <v>475</v>
      </c>
      <c r="C1" s="126"/>
      <c r="D1" s="126"/>
      <c r="E1" s="126"/>
      <c r="F1" s="126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6"/>
      <c r="C3" s="126"/>
      <c r="D3" s="126"/>
      <c r="E3" s="126"/>
      <c r="F3" s="126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7" t="s">
        <v>0</v>
      </c>
      <c r="B6" s="127" t="s">
        <v>1</v>
      </c>
      <c r="C6" s="127" t="s">
        <v>2</v>
      </c>
      <c r="D6" s="129" t="s">
        <v>3</v>
      </c>
      <c r="E6" s="124"/>
      <c r="F6" s="124"/>
      <c r="G6" s="124" t="s">
        <v>300</v>
      </c>
      <c r="H6" s="124"/>
      <c r="I6" s="124"/>
      <c r="J6" s="122" t="s">
        <v>314</v>
      </c>
      <c r="K6" s="122" t="s">
        <v>315</v>
      </c>
      <c r="L6" s="122" t="s">
        <v>316</v>
      </c>
      <c r="M6" s="5"/>
    </row>
    <row r="7" spans="1:13" ht="140.4" customHeight="1" x14ac:dyDescent="0.3">
      <c r="A7" s="128"/>
      <c r="B7" s="128"/>
      <c r="C7" s="128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3"/>
      <c r="K7" s="123"/>
      <c r="L7" s="123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561632825.29999995</v>
      </c>
      <c r="E9" s="53">
        <f t="shared" si="0"/>
        <v>499267100</v>
      </c>
      <c r="F9" s="53">
        <f t="shared" si="0"/>
        <v>96479325.299999997</v>
      </c>
      <c r="G9" s="53">
        <f t="shared" si="0"/>
        <v>194055441.47</v>
      </c>
      <c r="H9" s="53">
        <f t="shared" si="0"/>
        <v>177241150.37</v>
      </c>
      <c r="I9" s="53">
        <f t="shared" si="0"/>
        <v>29159406.130000003</v>
      </c>
      <c r="J9" s="53">
        <f>G9/D9*100</f>
        <v>34.55201204921454</v>
      </c>
      <c r="K9" s="53">
        <f>H9/E9*100</f>
        <v>35.500266364436996</v>
      </c>
      <c r="L9" s="53">
        <f>I9/F9*100</f>
        <v>30.223476417698375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95810480</v>
      </c>
      <c r="E11" s="53">
        <f>E12+E19+E25+E37+E45+E51+E61+E67+E74+E79+E108</f>
        <v>75062200</v>
      </c>
      <c r="F11" s="53">
        <f>F12+F19+F25+F37+F45+F51+F61+F67+F74+F79+F108</f>
        <v>20748280</v>
      </c>
      <c r="G11" s="53">
        <f t="shared" ref="G11:G102" si="2">H11+I11</f>
        <v>18512266.75</v>
      </c>
      <c r="H11" s="53">
        <f>H12+H19+H25+H37+H45+H51+H61+H67+H74+H79+H108</f>
        <v>13111798.060000001</v>
      </c>
      <c r="I11" s="53">
        <f>I12+I19+I25+I37+I45+I51+I61+I67+I74+I79+I108</f>
        <v>5400468.6899999995</v>
      </c>
      <c r="J11" s="53">
        <f t="shared" ref="J11:L47" si="3">G11/D11*100</f>
        <v>19.32175556369199</v>
      </c>
      <c r="K11" s="53">
        <f t="shared" ref="K11:L47" si="4">H11/E11*100</f>
        <v>17.467910692732161</v>
      </c>
      <c r="L11" s="53">
        <f t="shared" ref="L11:L47" si="5">I11/F11*100</f>
        <v>26.02851267671344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67535000</v>
      </c>
      <c r="E12" s="49">
        <f>E13</f>
        <v>51751000</v>
      </c>
      <c r="F12" s="49">
        <f>F13</f>
        <v>15784000</v>
      </c>
      <c r="G12" s="53">
        <f t="shared" si="2"/>
        <v>10761990.050000001</v>
      </c>
      <c r="H12" s="49">
        <f>H13</f>
        <v>8155058.04</v>
      </c>
      <c r="I12" s="49">
        <f>I13</f>
        <v>2606932.0099999998</v>
      </c>
      <c r="J12" s="53">
        <f t="shared" si="3"/>
        <v>15.935426149404014</v>
      </c>
      <c r="K12" s="53">
        <f t="shared" si="4"/>
        <v>15.758261753396068</v>
      </c>
      <c r="L12" s="53">
        <f t="shared" si="5"/>
        <v>16.516295045615813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67535000</v>
      </c>
      <c r="E13" s="26">
        <f>SUM(E14:E18)</f>
        <v>51751000</v>
      </c>
      <c r="F13" s="26">
        <f>SUM(F14:F18)</f>
        <v>15784000</v>
      </c>
      <c r="G13" s="20">
        <f t="shared" si="2"/>
        <v>10761990.050000001</v>
      </c>
      <c r="H13" s="26">
        <f>SUM(H14:H18)</f>
        <v>8155058.04</v>
      </c>
      <c r="I13" s="26">
        <f>SUM(I14:I18)</f>
        <v>2606932.0099999998</v>
      </c>
      <c r="J13" s="20">
        <f t="shared" si="3"/>
        <v>15.935426149404014</v>
      </c>
      <c r="K13" s="20">
        <f t="shared" si="4"/>
        <v>15.758261753396068</v>
      </c>
      <c r="L13" s="20">
        <f t="shared" si="5"/>
        <v>16.516295045615813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66795000</v>
      </c>
      <c r="E14" s="26">
        <v>51071000</v>
      </c>
      <c r="F14" s="26">
        <v>15724000</v>
      </c>
      <c r="G14" s="20">
        <f t="shared" si="2"/>
        <v>10692008.76</v>
      </c>
      <c r="H14" s="26">
        <v>8102648.0300000003</v>
      </c>
      <c r="I14" s="26">
        <v>2589360.73</v>
      </c>
      <c r="J14" s="20">
        <f t="shared" si="3"/>
        <v>16.007199281383336</v>
      </c>
      <c r="K14" s="20">
        <f t="shared" si="4"/>
        <v>15.86545795069609</v>
      </c>
      <c r="L14" s="20">
        <f t="shared" si="5"/>
        <v>16.467570147545153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12.579999999999998</v>
      </c>
      <c r="H15" s="26">
        <v>9.5299999999999994</v>
      </c>
      <c r="I15" s="26">
        <v>3.05</v>
      </c>
      <c r="J15" s="20">
        <f t="shared" si="3"/>
        <v>2.287272727272727E-2</v>
      </c>
      <c r="K15" s="20">
        <f t="shared" si="4"/>
        <v>0.19059999999999999</v>
      </c>
      <c r="L15" s="20">
        <f t="shared" si="5"/>
        <v>6.0999999999999995E-3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25000</v>
      </c>
      <c r="E16" s="26">
        <v>15000</v>
      </c>
      <c r="F16" s="26">
        <v>10000</v>
      </c>
      <c r="G16" s="20">
        <f t="shared" si="2"/>
        <v>375.12</v>
      </c>
      <c r="H16" s="26">
        <v>284.18</v>
      </c>
      <c r="I16" s="26">
        <v>90.94</v>
      </c>
      <c r="J16" s="20">
        <f t="shared" si="3"/>
        <v>1.50048</v>
      </c>
      <c r="K16" s="20">
        <f t="shared" si="4"/>
        <v>1.8945333333333334</v>
      </c>
      <c r="L16" s="20">
        <f t="shared" si="5"/>
        <v>0.90939999999999999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160000</v>
      </c>
      <c r="E17" s="26">
        <v>160000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468</v>
      </c>
      <c r="B18" s="24" t="s">
        <v>19</v>
      </c>
      <c r="C18" s="25" t="s">
        <v>461</v>
      </c>
      <c r="D18" s="26">
        <f>E18+F18</f>
        <v>500000</v>
      </c>
      <c r="E18" s="26">
        <v>500000</v>
      </c>
      <c r="F18" s="26"/>
      <c r="G18" s="20">
        <f>H18+I18</f>
        <v>69593.59</v>
      </c>
      <c r="H18" s="26">
        <v>52116.3</v>
      </c>
      <c r="I18" s="26">
        <v>17477.29</v>
      </c>
      <c r="J18" s="20">
        <f t="shared" si="3"/>
        <v>13.918718</v>
      </c>
      <c r="K18" s="20">
        <f t="shared" si="4"/>
        <v>10.423260000000001</v>
      </c>
      <c r="L18" s="20" t="e">
        <f t="shared" si="5"/>
        <v>#DIV/0!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781194.65999999992</v>
      </c>
      <c r="H19" s="49">
        <f>H20</f>
        <v>0</v>
      </c>
      <c r="I19" s="49">
        <f>I20</f>
        <v>781194.65999999992</v>
      </c>
      <c r="J19" s="53">
        <f t="shared" si="3"/>
        <v>31.367862577948387</v>
      </c>
      <c r="K19" s="53" t="e">
        <f t="shared" si="4"/>
        <v>#DIV/0!</v>
      </c>
      <c r="L19" s="53">
        <f t="shared" si="5"/>
        <v>31.367862577948387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781194.65999999992</v>
      </c>
      <c r="H20" s="26">
        <f>SUM(H21:H24)</f>
        <v>0</v>
      </c>
      <c r="I20" s="26">
        <f>SUM(I21:I24)</f>
        <v>781194.65999999992</v>
      </c>
      <c r="J20" s="20">
        <f t="shared" si="3"/>
        <v>31.367862577948387</v>
      </c>
      <c r="K20" s="20" t="e">
        <f t="shared" si="4"/>
        <v>#DIV/0!</v>
      </c>
      <c r="L20" s="20">
        <f t="shared" si="5"/>
        <v>31.367862577948387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381291.84</v>
      </c>
      <c r="H21" s="26"/>
      <c r="I21" s="26">
        <v>381291.84</v>
      </c>
      <c r="J21" s="20">
        <f t="shared" si="3"/>
        <v>33.86250799289521</v>
      </c>
      <c r="K21" s="20" t="e">
        <f t="shared" si="4"/>
        <v>#DIV/0!</v>
      </c>
      <c r="L21" s="20">
        <f t="shared" si="5"/>
        <v>33.86250799289521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2619.09</v>
      </c>
      <c r="H22" s="26"/>
      <c r="I22" s="26">
        <v>2619.09</v>
      </c>
      <c r="J22" s="20">
        <f t="shared" si="3"/>
        <v>41.972596153846162</v>
      </c>
      <c r="K22" s="20" t="e">
        <f t="shared" si="4"/>
        <v>#DIV/0!</v>
      </c>
      <c r="L22" s="20">
        <f t="shared" si="5"/>
        <v>41.972596153846162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452485.54</v>
      </c>
      <c r="H23" s="26"/>
      <c r="I23" s="26">
        <v>452485.54</v>
      </c>
      <c r="J23" s="20">
        <f t="shared" si="3"/>
        <v>30.178176312875987</v>
      </c>
      <c r="K23" s="20" t="e">
        <f t="shared" si="4"/>
        <v>#DIV/0!</v>
      </c>
      <c r="L23" s="20">
        <f t="shared" si="5"/>
        <v>30.178176312875987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-55201.81</v>
      </c>
      <c r="H24" s="26">
        <v>0</v>
      </c>
      <c r="I24" s="26">
        <v>-55201.81</v>
      </c>
      <c r="J24" s="20">
        <f t="shared" si="3"/>
        <v>39.097535236206525</v>
      </c>
      <c r="K24" s="20" t="e">
        <f t="shared" si="4"/>
        <v>#DIV/0!</v>
      </c>
      <c r="L24" s="20">
        <f t="shared" si="5"/>
        <v>39.097535236206525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2860000</v>
      </c>
      <c r="E25" s="49">
        <f>E26+E32+E35</f>
        <v>2860000</v>
      </c>
      <c r="F25" s="49">
        <f>F26+F32+F35</f>
        <v>0</v>
      </c>
      <c r="G25" s="53">
        <f t="shared" si="2"/>
        <v>1336768.1199999999</v>
      </c>
      <c r="H25" s="49">
        <f>H26+H32+H35</f>
        <v>1336768.1199999999</v>
      </c>
      <c r="I25" s="49">
        <f>I26+I32+I35</f>
        <v>0</v>
      </c>
      <c r="J25" s="53">
        <f t="shared" si="3"/>
        <v>46.74014405594405</v>
      </c>
      <c r="K25" s="53">
        <f t="shared" si="4"/>
        <v>46.74014405594405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2200000</v>
      </c>
      <c r="E26" s="26">
        <f>SUM(E27:E31)</f>
        <v>2200000</v>
      </c>
      <c r="F26" s="26">
        <f>SUM(F27:F31)</f>
        <v>0</v>
      </c>
      <c r="G26" s="20">
        <f t="shared" si="2"/>
        <v>717318.94</v>
      </c>
      <c r="H26" s="26">
        <f>SUM(H27:H31)</f>
        <v>717318.94</v>
      </c>
      <c r="I26" s="26">
        <v>0</v>
      </c>
      <c r="J26" s="20">
        <f t="shared" si="3"/>
        <v>32.605406363636362</v>
      </c>
      <c r="K26" s="20">
        <f t="shared" si="4"/>
        <v>32.605406363636362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1320000</v>
      </c>
      <c r="E27" s="26">
        <v>1320000</v>
      </c>
      <c r="F27" s="26">
        <v>0</v>
      </c>
      <c r="G27" s="20">
        <f t="shared" si="2"/>
        <v>270935.01</v>
      </c>
      <c r="H27" s="26">
        <v>270935.01</v>
      </c>
      <c r="I27" s="26">
        <v>0</v>
      </c>
      <c r="J27" s="20">
        <f t="shared" si="3"/>
        <v>20.525379545454548</v>
      </c>
      <c r="K27" s="20">
        <f t="shared" si="4"/>
        <v>20.525379545454548</v>
      </c>
      <c r="L27" s="20" t="e">
        <f t="shared" si="5"/>
        <v>#DIV/0!</v>
      </c>
      <c r="M27" s="7"/>
    </row>
    <row r="28" spans="1:13" ht="62.4" x14ac:dyDescent="0.3">
      <c r="A28" s="111" t="s">
        <v>340</v>
      </c>
      <c r="B28" s="24" t="s">
        <v>19</v>
      </c>
      <c r="C28" s="25" t="s">
        <v>341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342</v>
      </c>
      <c r="D29" s="26">
        <f t="shared" si="1"/>
        <v>880000</v>
      </c>
      <c r="E29" s="26">
        <v>880000</v>
      </c>
      <c r="F29" s="26">
        <v>0</v>
      </c>
      <c r="G29" s="20">
        <f t="shared" si="2"/>
        <v>446383.93</v>
      </c>
      <c r="H29" s="26">
        <v>446383.93</v>
      </c>
      <c r="I29" s="26">
        <v>0</v>
      </c>
      <c r="J29" s="20">
        <f t="shared" si="3"/>
        <v>50.725446590909087</v>
      </c>
      <c r="K29" s="20">
        <f t="shared" si="4"/>
        <v>50.725446590909087</v>
      </c>
      <c r="L29" s="20" t="e">
        <f t="shared" si="5"/>
        <v>#DIV/0!</v>
      </c>
      <c r="M29" s="7"/>
    </row>
    <row r="30" spans="1:13" ht="78" x14ac:dyDescent="0.3">
      <c r="A30" s="111" t="s">
        <v>334</v>
      </c>
      <c r="B30" s="24" t="s">
        <v>19</v>
      </c>
      <c r="C30" s="25" t="s">
        <v>335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-7071.01</v>
      </c>
      <c r="H32" s="26">
        <f>H33+H34</f>
        <v>-7071.01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-7072.27</v>
      </c>
      <c r="H33" s="26">
        <v>-7072.27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470</v>
      </c>
      <c r="B34" s="24" t="s">
        <v>19</v>
      </c>
      <c r="C34" s="25" t="s">
        <v>469</v>
      </c>
      <c r="D34" s="26">
        <f t="shared" si="1"/>
        <v>0</v>
      </c>
      <c r="E34" s="26"/>
      <c r="F34" s="26"/>
      <c r="G34" s="20">
        <f t="shared" si="2"/>
        <v>1.26</v>
      </c>
      <c r="H34" s="26">
        <v>1.26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348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626520.18999999994</v>
      </c>
      <c r="H35" s="26">
        <f>H36</f>
        <v>626520.18999999994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347</v>
      </c>
      <c r="D36" s="26">
        <f>E36+F36</f>
        <v>660000</v>
      </c>
      <c r="E36" s="26">
        <v>660000</v>
      </c>
      <c r="F36" s="26"/>
      <c r="G36" s="20">
        <f>H36+I36</f>
        <v>626520.18999999994</v>
      </c>
      <c r="H36" s="26">
        <v>626520.18999999994</v>
      </c>
      <c r="I36" s="26"/>
      <c r="J36" s="20">
        <f t="shared" si="3"/>
        <v>94.927301515151512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1155000</v>
      </c>
      <c r="E37" s="49">
        <f>E38+E41</f>
        <v>0</v>
      </c>
      <c r="F37" s="49">
        <f>F38+F41</f>
        <v>1155000</v>
      </c>
      <c r="G37" s="53">
        <f t="shared" si="2"/>
        <v>129208.70999999999</v>
      </c>
      <c r="H37" s="49">
        <f>H38+H41</f>
        <v>10</v>
      </c>
      <c r="I37" s="49">
        <f>I38+I41</f>
        <v>129198.70999999999</v>
      </c>
      <c r="J37" s="53">
        <f t="shared" si="3"/>
        <v>11.186901298701297</v>
      </c>
      <c r="K37" s="53" t="e">
        <f t="shared" si="4"/>
        <v>#DIV/0!</v>
      </c>
      <c r="L37" s="53">
        <f t="shared" si="5"/>
        <v>11.186035497835498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33792.589999999997</v>
      </c>
      <c r="H38" s="26">
        <f>H40+H39</f>
        <v>0</v>
      </c>
      <c r="I38" s="26">
        <f>I40</f>
        <v>33792.589999999997</v>
      </c>
      <c r="J38" s="20">
        <f t="shared" si="3"/>
        <v>8.4481474999999993</v>
      </c>
      <c r="K38" s="20" t="e">
        <f t="shared" si="4"/>
        <v>#DIV/0!</v>
      </c>
      <c r="L38" s="20">
        <f t="shared" si="5"/>
        <v>8.4481474999999993</v>
      </c>
      <c r="M38" s="7"/>
    </row>
    <row r="39" spans="1:13" ht="78" x14ac:dyDescent="0.3">
      <c r="A39" s="114" t="s">
        <v>447</v>
      </c>
      <c r="B39" s="24"/>
      <c r="C39" s="25" t="s">
        <v>445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446</v>
      </c>
      <c r="D40" s="26">
        <f t="shared" si="1"/>
        <v>400000</v>
      </c>
      <c r="E40" s="26"/>
      <c r="F40" s="26">
        <v>400000</v>
      </c>
      <c r="G40" s="20">
        <f t="shared" si="2"/>
        <v>33792.589999999997</v>
      </c>
      <c r="H40" s="26"/>
      <c r="I40" s="26">
        <v>33792.589999999997</v>
      </c>
      <c r="J40" s="20">
        <f t="shared" si="3"/>
        <v>8.4481474999999993</v>
      </c>
      <c r="K40" s="20" t="e">
        <f t="shared" si="4"/>
        <v>#DIV/0!</v>
      </c>
      <c r="L40" s="20">
        <f t="shared" si="5"/>
        <v>8.4481474999999993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755000</v>
      </c>
      <c r="E41" s="26">
        <f>E42+E43+E44</f>
        <v>0</v>
      </c>
      <c r="F41" s="26">
        <f>F42+F44</f>
        <v>755000</v>
      </c>
      <c r="G41" s="20">
        <f t="shared" si="2"/>
        <v>95416.12</v>
      </c>
      <c r="H41" s="26">
        <f>H42+H43+H44</f>
        <v>10</v>
      </c>
      <c r="I41" s="26">
        <f>I42+I44+I43</f>
        <v>95406.12</v>
      </c>
      <c r="J41" s="20">
        <f t="shared" si="3"/>
        <v>12.637896688741721</v>
      </c>
      <c r="K41" s="20" t="e">
        <f t="shared" si="4"/>
        <v>#DIV/0!</v>
      </c>
      <c r="L41" s="20">
        <f t="shared" si="5"/>
        <v>12.636572185430465</v>
      </c>
      <c r="M41" s="7"/>
    </row>
    <row r="42" spans="1:13" ht="62.4" x14ac:dyDescent="0.3">
      <c r="A42" s="114" t="s">
        <v>61</v>
      </c>
      <c r="B42" s="24" t="s">
        <v>19</v>
      </c>
      <c r="C42" s="25" t="s">
        <v>471</v>
      </c>
      <c r="D42" s="26">
        <f t="shared" si="1"/>
        <v>625000</v>
      </c>
      <c r="E42" s="26"/>
      <c r="F42" s="26">
        <v>625000</v>
      </c>
      <c r="G42" s="20">
        <f t="shared" si="2"/>
        <v>71201.919999999998</v>
      </c>
      <c r="H42" s="26"/>
      <c r="I42" s="26">
        <v>71201.919999999998</v>
      </c>
      <c r="J42" s="20">
        <f t="shared" si="3"/>
        <v>11.392307199999999</v>
      </c>
      <c r="K42" s="20" t="e">
        <f t="shared" si="4"/>
        <v>#DIV/0!</v>
      </c>
      <c r="L42" s="20">
        <f t="shared" si="5"/>
        <v>11.392307199999999</v>
      </c>
      <c r="M42" s="7"/>
    </row>
    <row r="43" spans="1:13" ht="63.75" customHeight="1" x14ac:dyDescent="0.3">
      <c r="A43" s="114" t="s">
        <v>459</v>
      </c>
      <c r="B43" s="24" t="s">
        <v>19</v>
      </c>
      <c r="C43" s="25" t="s">
        <v>456</v>
      </c>
      <c r="D43" s="26">
        <f t="shared" si="1"/>
        <v>0</v>
      </c>
      <c r="E43" s="26"/>
      <c r="F43" s="26"/>
      <c r="G43" s="20">
        <f t="shared" si="2"/>
        <v>11.25</v>
      </c>
      <c r="H43" s="26">
        <v>10</v>
      </c>
      <c r="I43" s="26">
        <v>1.25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337</v>
      </c>
      <c r="D44" s="26">
        <f t="shared" si="1"/>
        <v>130000</v>
      </c>
      <c r="E44" s="26"/>
      <c r="F44" s="26">
        <v>130000</v>
      </c>
      <c r="G44" s="20">
        <f t="shared" si="2"/>
        <v>24202.95</v>
      </c>
      <c r="H44" s="26"/>
      <c r="I44" s="26">
        <v>24202.95</v>
      </c>
      <c r="J44" s="20">
        <f t="shared" si="3"/>
        <v>18.617653846153846</v>
      </c>
      <c r="K44" s="20" t="e">
        <f t="shared" si="4"/>
        <v>#DIV/0!</v>
      </c>
      <c r="L44" s="20">
        <f t="shared" si="5"/>
        <v>18.617653846153846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600000</v>
      </c>
      <c r="E45" s="49">
        <f>E46+E48</f>
        <v>600000</v>
      </c>
      <c r="F45" s="49">
        <f>F46+F48</f>
        <v>0</v>
      </c>
      <c r="G45" s="53">
        <f t="shared" si="2"/>
        <v>79217.009999999995</v>
      </c>
      <c r="H45" s="49">
        <f>H46+H48</f>
        <v>79217.009999999995</v>
      </c>
      <c r="I45" s="49">
        <f>I46+I48</f>
        <v>0</v>
      </c>
      <c r="J45" s="53">
        <f t="shared" si="3"/>
        <v>13.202834999999999</v>
      </c>
      <c r="K45" s="53">
        <f t="shared" si="4"/>
        <v>13.202834999999999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79217.009999999995</v>
      </c>
      <c r="H46" s="26">
        <f>H47</f>
        <v>79217.009999999995</v>
      </c>
      <c r="I46" s="26">
        <f>I47</f>
        <v>0</v>
      </c>
      <c r="J46" s="20">
        <f t="shared" si="3"/>
        <v>13.202834999999999</v>
      </c>
      <c r="K46" s="20">
        <f t="shared" si="4"/>
        <v>13.202834999999999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v>600000</v>
      </c>
      <c r="F47" s="26"/>
      <c r="G47" s="20">
        <f t="shared" si="2"/>
        <v>79217.009999999995</v>
      </c>
      <c r="H47" s="26">
        <v>79217.009999999995</v>
      </c>
      <c r="I47" s="26"/>
      <c r="J47" s="20">
        <f t="shared" si="3"/>
        <v>13.202834999999999</v>
      </c>
      <c r="K47" s="20">
        <f t="shared" si="4"/>
        <v>13.202834999999999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3687100</v>
      </c>
      <c r="E51" s="49">
        <f t="shared" ref="E51:I51" si="9">E52</f>
        <v>2753000</v>
      </c>
      <c r="F51" s="49">
        <f t="shared" si="9"/>
        <v>934100</v>
      </c>
      <c r="G51" s="53">
        <f t="shared" si="2"/>
        <v>1648525.38</v>
      </c>
      <c r="H51" s="49">
        <f t="shared" si="9"/>
        <v>101606.18</v>
      </c>
      <c r="I51" s="49">
        <f t="shared" si="9"/>
        <v>1546919.2</v>
      </c>
      <c r="J51" s="53">
        <f t="shared" si="6"/>
        <v>44.710622982832035</v>
      </c>
      <c r="K51" s="53">
        <f t="shared" si="7"/>
        <v>3.6907439157282966</v>
      </c>
      <c r="L51" s="53">
        <f t="shared" si="8"/>
        <v>165.605309923991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3687100</v>
      </c>
      <c r="E52" s="26">
        <f>E53+E57</f>
        <v>2753000</v>
      </c>
      <c r="F52" s="26">
        <f>F53+F57+F56</f>
        <v>934100</v>
      </c>
      <c r="G52" s="20">
        <f>H52+I52</f>
        <v>1648525.38</v>
      </c>
      <c r="H52" s="26">
        <f>H53+H57+H60</f>
        <v>101606.18</v>
      </c>
      <c r="I52" s="26">
        <f>I53+I57+I56</f>
        <v>1546919.2</v>
      </c>
      <c r="J52" s="20">
        <f t="shared" si="6"/>
        <v>44.710622982832035</v>
      </c>
      <c r="K52" s="20">
        <f t="shared" si="7"/>
        <v>3.6907439157282966</v>
      </c>
      <c r="L52" s="20">
        <f t="shared" si="8"/>
        <v>165.605309923991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821100</v>
      </c>
      <c r="E53" s="26">
        <f t="shared" ref="E53:F53" si="10">SUM(E54:E55)</f>
        <v>686000</v>
      </c>
      <c r="F53" s="26">
        <f t="shared" si="10"/>
        <v>135100</v>
      </c>
      <c r="G53" s="20">
        <f t="shared" ref="G53:G59" si="11">H53+I53</f>
        <v>92895.58</v>
      </c>
      <c r="H53" s="26">
        <f>SUM(H54:H55)</f>
        <v>60952.82</v>
      </c>
      <c r="I53" s="26">
        <f>I55</f>
        <v>31942.76</v>
      </c>
      <c r="J53" s="20">
        <f t="shared" si="6"/>
        <v>11.313552551455365</v>
      </c>
      <c r="K53" s="20">
        <f t="shared" si="7"/>
        <v>8.8852507288629745</v>
      </c>
      <c r="L53" s="20">
        <f t="shared" si="8"/>
        <v>23.64378978534419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29010</v>
      </c>
      <c r="H54" s="26">
        <v>29010</v>
      </c>
      <c r="I54" s="26"/>
      <c r="J54" s="20">
        <f t="shared" si="6"/>
        <v>5.2841530054644803</v>
      </c>
      <c r="K54" s="20">
        <f t="shared" si="7"/>
        <v>5.2841530054644803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272100</v>
      </c>
      <c r="E55" s="26">
        <v>137000</v>
      </c>
      <c r="F55" s="26">
        <v>135100</v>
      </c>
      <c r="G55" s="20">
        <f t="shared" si="11"/>
        <v>63885.58</v>
      </c>
      <c r="H55" s="26">
        <v>31942.82</v>
      </c>
      <c r="I55" s="26">
        <v>31942.76</v>
      </c>
      <c r="J55" s="20">
        <f t="shared" si="6"/>
        <v>23.478713708195517</v>
      </c>
      <c r="K55" s="20">
        <f t="shared" si="7"/>
        <v>23.315927007299269</v>
      </c>
      <c r="L55" s="20">
        <f t="shared" si="8"/>
        <v>23.64378978534419</v>
      </c>
      <c r="M55" s="7"/>
    </row>
    <row r="56" spans="1:13" ht="93.75" customHeight="1" x14ac:dyDescent="0.3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451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2866000</v>
      </c>
      <c r="E57" s="26">
        <f>E58+E59</f>
        <v>2067000</v>
      </c>
      <c r="F57" s="26">
        <f>F58+F59</f>
        <v>799000</v>
      </c>
      <c r="G57" s="20">
        <f t="shared" si="11"/>
        <v>1555629.8</v>
      </c>
      <c r="H57" s="26">
        <f t="shared" ref="H57" si="12">SUM(H58:H59)</f>
        <v>40653.360000000001</v>
      </c>
      <c r="I57" s="26">
        <f>I59</f>
        <v>1514976.44</v>
      </c>
      <c r="J57" s="26">
        <f>J58+J59</f>
        <v>191.57584717471585</v>
      </c>
      <c r="K57" s="20">
        <f t="shared" si="7"/>
        <v>1.9667808417997097</v>
      </c>
      <c r="L57" s="20">
        <f t="shared" si="8"/>
        <v>189.60906633291614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2067000</v>
      </c>
      <c r="E58" s="26">
        <v>2067000</v>
      </c>
      <c r="F58" s="26"/>
      <c r="G58" s="20">
        <f t="shared" si="11"/>
        <v>40653.360000000001</v>
      </c>
      <c r="H58" s="26">
        <v>40653.360000000001</v>
      </c>
      <c r="I58" s="26"/>
      <c r="J58" s="20">
        <f t="shared" si="6"/>
        <v>1.9667808417997097</v>
      </c>
      <c r="K58" s="20">
        <f t="shared" si="7"/>
        <v>1.9667808417997097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434</v>
      </c>
      <c r="D59" s="26">
        <f t="shared" si="1"/>
        <v>799000</v>
      </c>
      <c r="E59" s="26"/>
      <c r="F59" s="26">
        <v>799000</v>
      </c>
      <c r="G59" s="20">
        <f t="shared" si="11"/>
        <v>1514976.44</v>
      </c>
      <c r="H59" s="26"/>
      <c r="I59" s="26">
        <v>1514976.44</v>
      </c>
      <c r="J59" s="20">
        <f t="shared" si="6"/>
        <v>189.60906633291614</v>
      </c>
      <c r="K59" s="20" t="e">
        <f t="shared" si="7"/>
        <v>#DIV/0!</v>
      </c>
      <c r="L59" s="20">
        <f t="shared" si="8"/>
        <v>189.60906633291614</v>
      </c>
      <c r="M59" s="7"/>
    </row>
    <row r="60" spans="1:13" ht="313.5" customHeight="1" x14ac:dyDescent="0.3">
      <c r="A60" s="114" t="s">
        <v>442</v>
      </c>
      <c r="B60" s="24" t="s">
        <v>19</v>
      </c>
      <c r="C60" s="25" t="s">
        <v>441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96000</v>
      </c>
      <c r="E61" s="49">
        <f>E62</f>
        <v>96000</v>
      </c>
      <c r="F61" s="49">
        <f>F62</f>
        <v>0</v>
      </c>
      <c r="G61" s="53">
        <f t="shared" si="2"/>
        <v>117189.48999999999</v>
      </c>
      <c r="H61" s="49">
        <f>H62</f>
        <v>117189.48999999999</v>
      </c>
      <c r="I61" s="49">
        <f>I62</f>
        <v>0</v>
      </c>
      <c r="J61" s="53">
        <f t="shared" si="6"/>
        <v>122.07238541666665</v>
      </c>
      <c r="K61" s="53">
        <f t="shared" si="7"/>
        <v>122.07238541666665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96000</v>
      </c>
      <c r="E62" s="26">
        <f>SUM(E63:E66)</f>
        <v>96000</v>
      </c>
      <c r="F62" s="26">
        <f>SUM(F63:F66)</f>
        <v>0</v>
      </c>
      <c r="G62" s="20">
        <f t="shared" si="2"/>
        <v>117189.48999999999</v>
      </c>
      <c r="H62" s="26">
        <f>SUM(H63:H66)</f>
        <v>117189.48999999999</v>
      </c>
      <c r="I62" s="26">
        <f>SUM(I63:I66)</f>
        <v>0</v>
      </c>
      <c r="J62" s="20">
        <f t="shared" si="6"/>
        <v>122.07238541666665</v>
      </c>
      <c r="K62" s="20">
        <f t="shared" si="7"/>
        <v>122.07238541666665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53000</v>
      </c>
      <c r="E63" s="26">
        <v>53000</v>
      </c>
      <c r="F63" s="26"/>
      <c r="G63" s="20">
        <f t="shared" si="2"/>
        <v>93584.13</v>
      </c>
      <c r="H63" s="26">
        <v>93584.13</v>
      </c>
      <c r="I63" s="26"/>
      <c r="J63" s="20">
        <f t="shared" si="6"/>
        <v>176.57383018867924</v>
      </c>
      <c r="K63" s="20">
        <f t="shared" si="7"/>
        <v>176.57383018867924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448</v>
      </c>
      <c r="D64" s="26">
        <f t="shared" si="1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6"/>
        <v>7.3780000000000001</v>
      </c>
      <c r="K64" s="20">
        <f t="shared" si="7"/>
        <v>7.3780000000000001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2000</v>
      </c>
      <c r="E65" s="26">
        <v>2000</v>
      </c>
      <c r="F65" s="26"/>
      <c r="G65" s="20">
        <f t="shared" si="2"/>
        <v>774.68</v>
      </c>
      <c r="H65" s="26">
        <v>774.68</v>
      </c>
      <c r="I65" s="26"/>
      <c r="J65" s="20">
        <f t="shared" si="6"/>
        <v>38.733999999999995</v>
      </c>
      <c r="K65" s="20">
        <f t="shared" si="7"/>
        <v>38.733999999999995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452</v>
      </c>
      <c r="D66" s="26">
        <f t="shared" si="1"/>
        <v>40000</v>
      </c>
      <c r="E66" s="26">
        <v>40000</v>
      </c>
      <c r="F66" s="26"/>
      <c r="G66" s="20">
        <f t="shared" si="2"/>
        <v>22756.9</v>
      </c>
      <c r="H66" s="26">
        <v>22756.9</v>
      </c>
      <c r="I66" s="26"/>
      <c r="J66" s="20">
        <f t="shared" si="6"/>
        <v>56.892249999999997</v>
      </c>
      <c r="K66" s="20">
        <f t="shared" si="7"/>
        <v>56.892249999999997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16711200</v>
      </c>
      <c r="E67" s="49">
        <f>E68+E72+E71</f>
        <v>16711200</v>
      </c>
      <c r="F67" s="49"/>
      <c r="G67" s="53">
        <f t="shared" si="2"/>
        <v>3343004.7</v>
      </c>
      <c r="H67" s="49">
        <f>H68+H72+H71</f>
        <v>3142551.64</v>
      </c>
      <c r="I67" s="49">
        <f>I73</f>
        <v>200453.06</v>
      </c>
      <c r="J67" s="53">
        <f t="shared" si="6"/>
        <v>20.004575973000144</v>
      </c>
      <c r="K67" s="53">
        <f t="shared" si="7"/>
        <v>18.805062712432381</v>
      </c>
      <c r="L67" s="53" t="e">
        <f t="shared" si="8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16710000</v>
      </c>
      <c r="E68" s="26">
        <f t="shared" ref="E68:H69" si="13">E69</f>
        <v>16710000</v>
      </c>
      <c r="F68" s="26"/>
      <c r="G68" s="20">
        <f t="shared" si="2"/>
        <v>3082645.25</v>
      </c>
      <c r="H68" s="26">
        <f t="shared" si="13"/>
        <v>3082645.25</v>
      </c>
      <c r="I68" s="26"/>
      <c r="J68" s="20">
        <f t="shared" si="6"/>
        <v>18.447906941950929</v>
      </c>
      <c r="K68" s="20">
        <f t="shared" si="7"/>
        <v>18.447906941950929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16710000</v>
      </c>
      <c r="E69" s="26">
        <f t="shared" si="13"/>
        <v>16710000</v>
      </c>
      <c r="F69" s="26"/>
      <c r="G69" s="20">
        <f t="shared" si="2"/>
        <v>3082645.25</v>
      </c>
      <c r="H69" s="26">
        <f t="shared" si="13"/>
        <v>3082645.25</v>
      </c>
      <c r="I69" s="26"/>
      <c r="J69" s="20">
        <f t="shared" si="6"/>
        <v>18.447906941950929</v>
      </c>
      <c r="K69" s="20">
        <f t="shared" si="7"/>
        <v>18.447906941950929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16710000</v>
      </c>
      <c r="E70" s="26">
        <v>16710000</v>
      </c>
      <c r="F70" s="26"/>
      <c r="G70" s="20">
        <f t="shared" si="2"/>
        <v>3082645.25</v>
      </c>
      <c r="H70" s="26">
        <v>3082645.25</v>
      </c>
      <c r="I70" s="26"/>
      <c r="J70" s="20">
        <f t="shared" si="6"/>
        <v>18.447906941950929</v>
      </c>
      <c r="K70" s="20">
        <f t="shared" si="7"/>
        <v>18.447906941950929</v>
      </c>
      <c r="L70" s="20" t="e">
        <f t="shared" si="8"/>
        <v>#DIV/0!</v>
      </c>
      <c r="M70" s="7"/>
    </row>
    <row r="71" spans="1:13" ht="93.6" x14ac:dyDescent="0.3">
      <c r="A71" s="114" t="s">
        <v>465</v>
      </c>
      <c r="B71" s="24" t="s">
        <v>19</v>
      </c>
      <c r="C71" s="25" t="s">
        <v>463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2" x14ac:dyDescent="0.3">
      <c r="A72" s="114" t="s">
        <v>462</v>
      </c>
      <c r="B72" s="24" t="s">
        <v>19</v>
      </c>
      <c r="C72" s="25" t="s">
        <v>391</v>
      </c>
      <c r="D72" s="26">
        <f>E72</f>
        <v>1200</v>
      </c>
      <c r="E72" s="26">
        <v>1200</v>
      </c>
      <c r="F72" s="26"/>
      <c r="G72" s="20">
        <f>H72</f>
        <v>59906.39</v>
      </c>
      <c r="H72" s="26">
        <v>59906.39</v>
      </c>
      <c r="I72" s="26"/>
      <c r="J72" s="20">
        <f t="shared" si="6"/>
        <v>4992.1991666666663</v>
      </c>
      <c r="K72" s="20"/>
      <c r="L72" s="20"/>
      <c r="M72" s="7"/>
    </row>
    <row r="73" spans="1:13" ht="31.2" x14ac:dyDescent="0.3">
      <c r="A73" s="114" t="s">
        <v>472</v>
      </c>
      <c r="B73" s="24" t="s">
        <v>19</v>
      </c>
      <c r="C73" s="25" t="s">
        <v>473</v>
      </c>
      <c r="D73" s="26"/>
      <c r="E73" s="26"/>
      <c r="F73" s="26"/>
      <c r="G73" s="20"/>
      <c r="H73" s="26"/>
      <c r="I73" s="26">
        <v>200453.06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196300</v>
      </c>
      <c r="E74" s="49">
        <f t="shared" ref="E74:E76" si="14">E75</f>
        <v>100000</v>
      </c>
      <c r="F74" s="49">
        <f>F78</f>
        <v>96300</v>
      </c>
      <c r="G74" s="53">
        <f t="shared" si="2"/>
        <v>96301.85</v>
      </c>
      <c r="H74" s="49">
        <f>H75+H78</f>
        <v>48150.92</v>
      </c>
      <c r="I74" s="49">
        <f>I75+I78</f>
        <v>48150.93</v>
      </c>
      <c r="J74" s="53">
        <f t="shared" si="6"/>
        <v>49.058507386653083</v>
      </c>
      <c r="K74" s="53">
        <f t="shared" si="7"/>
        <v>48.150919999999999</v>
      </c>
      <c r="L74" s="53">
        <f t="shared" si="8"/>
        <v>50.000965732087231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si="14"/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474</v>
      </c>
      <c r="D78" s="26">
        <f>E78+F78</f>
        <v>96300</v>
      </c>
      <c r="E78" s="26"/>
      <c r="F78" s="26">
        <v>96300</v>
      </c>
      <c r="G78" s="20">
        <f>H78+I78</f>
        <v>96301.85</v>
      </c>
      <c r="H78" s="26">
        <v>48150.92</v>
      </c>
      <c r="I78" s="26">
        <v>48150.93</v>
      </c>
      <c r="J78" s="20">
        <f t="shared" si="6"/>
        <v>100.00192107995846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191000</v>
      </c>
      <c r="E79" s="49">
        <f>E80+E95+E97+E100</f>
        <v>191000</v>
      </c>
      <c r="F79" s="49">
        <f>F80+F95+F97+F100</f>
        <v>0</v>
      </c>
      <c r="G79" s="53">
        <f t="shared" si="2"/>
        <v>77576.899999999994</v>
      </c>
      <c r="H79" s="49">
        <f>H80+H95+H97+H100+H92</f>
        <v>77576.899999999994</v>
      </c>
      <c r="I79" s="49">
        <f>I80+I95+I97+I100</f>
        <v>0</v>
      </c>
      <c r="J79" s="53">
        <f t="shared" si="6"/>
        <v>40.616178010471202</v>
      </c>
      <c r="K79" s="53">
        <f t="shared" si="7"/>
        <v>40.616178010471202</v>
      </c>
      <c r="L79" s="53" t="e">
        <f t="shared" si="8"/>
        <v>#DIV/0!</v>
      </c>
      <c r="M79" s="7"/>
    </row>
    <row r="80" spans="1:13" ht="62.4" x14ac:dyDescent="0.3">
      <c r="A80" s="117" t="s">
        <v>349</v>
      </c>
      <c r="B80" s="65" t="s">
        <v>19</v>
      </c>
      <c r="C80" s="66" t="s">
        <v>350</v>
      </c>
      <c r="D80" s="62">
        <f>E80+F80</f>
        <v>108000</v>
      </c>
      <c r="E80" s="26">
        <f>E84+E86+E88+E90+E94+E93+E81+E83+E82+E92</f>
        <v>108000</v>
      </c>
      <c r="F80" s="26">
        <f>F84+F86+F88+F90</f>
        <v>0</v>
      </c>
      <c r="G80" s="20">
        <f>H80+I80</f>
        <v>42923.15</v>
      </c>
      <c r="H80" s="26">
        <f>H84+H86+H88+H90+H81+H94+H93+H83+H82</f>
        <v>42923.15</v>
      </c>
      <c r="I80" s="26">
        <f>I84+I86+I88+I90+I82</f>
        <v>0</v>
      </c>
      <c r="J80" s="20">
        <f t="shared" si="6"/>
        <v>39.743657407407404</v>
      </c>
      <c r="K80" s="20">
        <f t="shared" si="7"/>
        <v>39.743657407407404</v>
      </c>
      <c r="L80" s="20" t="e">
        <f t="shared" si="8"/>
        <v>#DIV/0!</v>
      </c>
      <c r="M80" s="7"/>
    </row>
    <row r="81" spans="1:13" ht="142.5" customHeight="1" x14ac:dyDescent="0.3">
      <c r="A81" s="117" t="s">
        <v>396</v>
      </c>
      <c r="B81" s="65" t="s">
        <v>19</v>
      </c>
      <c r="C81" s="66" t="s">
        <v>393</v>
      </c>
      <c r="D81" s="62">
        <f>E81+F81</f>
        <v>20000</v>
      </c>
      <c r="E81" s="26">
        <v>20000</v>
      </c>
      <c r="F81" s="26"/>
      <c r="G81" s="20">
        <f>H81+I81</f>
        <v>1300</v>
      </c>
      <c r="H81" s="26">
        <v>1300</v>
      </c>
      <c r="I81" s="26"/>
      <c r="J81" s="20">
        <f t="shared" si="6"/>
        <v>6.5</v>
      </c>
      <c r="K81" s="20"/>
      <c r="L81" s="20"/>
      <c r="M81" s="7"/>
    </row>
    <row r="82" spans="1:13" ht="123" customHeight="1" x14ac:dyDescent="0.3">
      <c r="A82" s="118" t="s">
        <v>454</v>
      </c>
      <c r="B82" s="65" t="s">
        <v>19</v>
      </c>
      <c r="C82" s="66" t="s">
        <v>453</v>
      </c>
      <c r="D82" s="62">
        <f>E82+F82</f>
        <v>22000</v>
      </c>
      <c r="E82" s="26">
        <v>22000</v>
      </c>
      <c r="F82" s="26"/>
      <c r="G82" s="20">
        <f>H82+I82</f>
        <v>4500</v>
      </c>
      <c r="H82" s="26">
        <v>4500</v>
      </c>
      <c r="I82" s="26"/>
      <c r="J82" s="20">
        <f t="shared" si="6"/>
        <v>20.454545454545457</v>
      </c>
      <c r="K82" s="20"/>
      <c r="L82" s="20"/>
      <c r="M82" s="7"/>
    </row>
    <row r="83" spans="1:13" ht="150" customHeight="1" x14ac:dyDescent="0.3">
      <c r="A83" s="117" t="s">
        <v>443</v>
      </c>
      <c r="B83" s="65" t="s">
        <v>19</v>
      </c>
      <c r="C83" s="66" t="s">
        <v>439</v>
      </c>
      <c r="D83" s="62">
        <f>E83</f>
        <v>1000</v>
      </c>
      <c r="E83" s="26">
        <v>1000</v>
      </c>
      <c r="F83" s="26"/>
      <c r="G83" s="20">
        <f>H83</f>
        <v>0</v>
      </c>
      <c r="H83" s="26"/>
      <c r="I83" s="26"/>
      <c r="J83" s="20">
        <f t="shared" si="6"/>
        <v>0</v>
      </c>
      <c r="K83" s="20"/>
      <c r="L83" s="20"/>
      <c r="M83" s="7"/>
    </row>
    <row r="84" spans="1:13" ht="109.2" x14ac:dyDescent="0.3">
      <c r="A84" s="117" t="s">
        <v>351</v>
      </c>
      <c r="B84" s="65" t="s">
        <v>19</v>
      </c>
      <c r="C84" s="66" t="s">
        <v>352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>
        <f>H85</f>
        <v>0</v>
      </c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353</v>
      </c>
      <c r="B85" s="65" t="s">
        <v>19</v>
      </c>
      <c r="C85" s="66" t="s">
        <v>354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355</v>
      </c>
      <c r="B86" s="65" t="s">
        <v>19</v>
      </c>
      <c r="C86" s="66" t="s">
        <v>356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4.8" x14ac:dyDescent="0.3">
      <c r="A87" s="117" t="s">
        <v>357</v>
      </c>
      <c r="B87" s="65" t="s">
        <v>19</v>
      </c>
      <c r="C87" s="66" t="s">
        <v>358</v>
      </c>
      <c r="D87" s="62">
        <f t="shared" si="16"/>
        <v>1000</v>
      </c>
      <c r="E87" s="26">
        <v>1000</v>
      </c>
      <c r="F87" s="26"/>
      <c r="G87" s="20">
        <f t="shared" si="17"/>
        <v>0</v>
      </c>
      <c r="H87" s="26"/>
      <c r="I87" s="49"/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24.8" x14ac:dyDescent="0.3">
      <c r="A88" s="117" t="s">
        <v>359</v>
      </c>
      <c r="B88" s="65" t="s">
        <v>19</v>
      </c>
      <c r="C88" s="66" t="s">
        <v>360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>
        <f t="shared" si="6"/>
        <v>0</v>
      </c>
      <c r="K88" s="20">
        <f t="shared" si="7"/>
        <v>0</v>
      </c>
      <c r="L88" s="53" t="e">
        <f t="shared" si="8"/>
        <v>#DIV/0!</v>
      </c>
      <c r="M88" s="7"/>
    </row>
    <row r="89" spans="1:13" ht="171.6" x14ac:dyDescent="0.3">
      <c r="A89" s="117" t="s">
        <v>361</v>
      </c>
      <c r="B89" s="65" t="s">
        <v>19</v>
      </c>
      <c r="C89" s="66" t="s">
        <v>362</v>
      </c>
      <c r="D89" s="62">
        <f t="shared" si="16"/>
        <v>1000</v>
      </c>
      <c r="E89" s="26">
        <v>1000</v>
      </c>
      <c r="F89" s="26"/>
      <c r="G89" s="20">
        <f t="shared" si="17"/>
        <v>0</v>
      </c>
      <c r="H89" s="26"/>
      <c r="I89" s="49"/>
      <c r="J89" s="20">
        <f t="shared" si="6"/>
        <v>0</v>
      </c>
      <c r="K89" s="20">
        <f t="shared" si="7"/>
        <v>0</v>
      </c>
      <c r="L89" s="53" t="e">
        <f t="shared" si="8"/>
        <v>#DIV/0!</v>
      </c>
      <c r="M89" s="7"/>
    </row>
    <row r="90" spans="1:13" ht="118.5" customHeight="1" x14ac:dyDescent="0.3">
      <c r="A90" s="117" t="s">
        <v>363</v>
      </c>
      <c r="B90" s="65" t="s">
        <v>19</v>
      </c>
      <c r="C90" s="66" t="s">
        <v>364</v>
      </c>
      <c r="D90" s="62">
        <f t="shared" si="16"/>
        <v>9000</v>
      </c>
      <c r="E90" s="26">
        <f>E91</f>
        <v>9000</v>
      </c>
      <c r="F90" s="26">
        <f>F91</f>
        <v>0</v>
      </c>
      <c r="G90" s="20">
        <f t="shared" si="17"/>
        <v>150</v>
      </c>
      <c r="H90" s="26">
        <f>H91</f>
        <v>150</v>
      </c>
      <c r="I90" s="26">
        <f>I91</f>
        <v>0</v>
      </c>
      <c r="J90" s="20">
        <f t="shared" si="6"/>
        <v>1.6666666666666667</v>
      </c>
      <c r="K90" s="20">
        <f t="shared" si="7"/>
        <v>1.6666666666666667</v>
      </c>
      <c r="L90" s="53" t="e">
        <f t="shared" si="8"/>
        <v>#DIV/0!</v>
      </c>
      <c r="M90" s="7"/>
    </row>
    <row r="91" spans="1:13" ht="210.75" customHeight="1" x14ac:dyDescent="0.3">
      <c r="A91" s="117" t="s">
        <v>365</v>
      </c>
      <c r="B91" s="65" t="s">
        <v>19</v>
      </c>
      <c r="C91" s="66" t="s">
        <v>366</v>
      </c>
      <c r="D91" s="62">
        <f t="shared" si="16"/>
        <v>9000</v>
      </c>
      <c r="E91" s="26">
        <v>9000</v>
      </c>
      <c r="F91" s="49"/>
      <c r="G91" s="20">
        <f t="shared" si="17"/>
        <v>150</v>
      </c>
      <c r="H91" s="26">
        <v>150</v>
      </c>
      <c r="I91" s="49"/>
      <c r="J91" s="20">
        <f t="shared" si="6"/>
        <v>1.6666666666666667</v>
      </c>
      <c r="K91" s="20">
        <f t="shared" si="7"/>
        <v>1.6666666666666667</v>
      </c>
      <c r="L91" s="53" t="e">
        <f t="shared" si="8"/>
        <v>#DIV/0!</v>
      </c>
      <c r="M91" s="7"/>
    </row>
    <row r="92" spans="1:13" ht="162.75" customHeight="1" x14ac:dyDescent="0.3">
      <c r="A92" s="117" t="s">
        <v>444</v>
      </c>
      <c r="B92" s="65" t="s">
        <v>19</v>
      </c>
      <c r="C92" s="66" t="s">
        <v>440</v>
      </c>
      <c r="D92" s="62">
        <f>E92+F92</f>
        <v>5000</v>
      </c>
      <c r="E92" s="26">
        <v>5000</v>
      </c>
      <c r="F92" s="49"/>
      <c r="G92" s="20">
        <f>H92+I92</f>
        <v>0</v>
      </c>
      <c r="H92" s="26"/>
      <c r="I92" s="49"/>
      <c r="J92" s="20">
        <f t="shared" si="6"/>
        <v>0</v>
      </c>
      <c r="K92" s="20"/>
      <c r="L92" s="53"/>
      <c r="M92" s="7"/>
    </row>
    <row r="93" spans="1:13" ht="147.7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430</v>
      </c>
      <c r="D93" s="62">
        <f>E93</f>
        <v>5000</v>
      </c>
      <c r="E93" s="26">
        <v>5000</v>
      </c>
      <c r="F93" s="49"/>
      <c r="G93" s="20">
        <f>H93</f>
        <v>25460</v>
      </c>
      <c r="H93" s="26">
        <v>25460</v>
      </c>
      <c r="I93" s="49"/>
      <c r="J93" s="20">
        <f t="shared" si="6"/>
        <v>509.2</v>
      </c>
      <c r="K93" s="20">
        <f t="shared" si="7"/>
        <v>509.2</v>
      </c>
      <c r="L93" s="53"/>
      <c r="M93" s="7"/>
    </row>
    <row r="94" spans="1:13" ht="146.25" customHeight="1" x14ac:dyDescent="0.3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395</v>
      </c>
      <c r="D94" s="62">
        <f>E94+F94</f>
        <v>44000</v>
      </c>
      <c r="E94" s="26">
        <v>44000</v>
      </c>
      <c r="F94" s="49"/>
      <c r="G94" s="20">
        <f>H94+I94</f>
        <v>11513.15</v>
      </c>
      <c r="H94" s="26">
        <v>11513.15</v>
      </c>
      <c r="I94" s="49"/>
      <c r="J94" s="20">
        <f t="shared" si="6"/>
        <v>26.166249999999998</v>
      </c>
      <c r="K94" s="20">
        <f t="shared" si="7"/>
        <v>26.166249999999998</v>
      </c>
      <c r="L94" s="53"/>
      <c r="M94" s="7"/>
    </row>
    <row r="95" spans="1:13" ht="62.4" x14ac:dyDescent="0.3">
      <c r="A95" s="117" t="s">
        <v>367</v>
      </c>
      <c r="B95" s="65" t="s">
        <v>19</v>
      </c>
      <c r="C95" s="66" t="s">
        <v>368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369</v>
      </c>
      <c r="B96" s="65" t="s">
        <v>19</v>
      </c>
      <c r="C96" s="66" t="s">
        <v>370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371</v>
      </c>
      <c r="B97" s="65" t="s">
        <v>19</v>
      </c>
      <c r="C97" s="66" t="s">
        <v>372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373</v>
      </c>
      <c r="B98" s="65" t="s">
        <v>19</v>
      </c>
      <c r="C98" s="66" t="s">
        <v>374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375</v>
      </c>
      <c r="B99" s="65" t="s">
        <v>19</v>
      </c>
      <c r="C99" s="66" t="s">
        <v>376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377</v>
      </c>
      <c r="B100" s="65" t="s">
        <v>19</v>
      </c>
      <c r="C100" s="66" t="s">
        <v>378</v>
      </c>
      <c r="D100" s="62">
        <f t="shared" si="16"/>
        <v>83000</v>
      </c>
      <c r="E100" s="26">
        <f>E101+E103+E106</f>
        <v>83000</v>
      </c>
      <c r="F100" s="26">
        <f>F101+F103+F106</f>
        <v>0</v>
      </c>
      <c r="G100" s="20">
        <f t="shared" si="2"/>
        <v>34653.75</v>
      </c>
      <c r="H100" s="26">
        <f>H101+H103+H106</f>
        <v>34653.75</v>
      </c>
      <c r="I100" s="26">
        <f>I101+I103+I106</f>
        <v>0</v>
      </c>
      <c r="J100" s="20">
        <f t="shared" si="6"/>
        <v>41.751506024096386</v>
      </c>
      <c r="K100" s="20">
        <f t="shared" si="7"/>
        <v>41.751506024096386</v>
      </c>
      <c r="L100" s="20" t="e">
        <f t="shared" si="8"/>
        <v>#DIV/0!</v>
      </c>
      <c r="M100" s="7"/>
    </row>
    <row r="101" spans="1:13" ht="78" x14ac:dyDescent="0.3">
      <c r="A101" s="117" t="s">
        <v>379</v>
      </c>
      <c r="B101" s="65" t="s">
        <v>19</v>
      </c>
      <c r="C101" s="66" t="s">
        <v>380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381</v>
      </c>
      <c r="B102" s="65" t="s">
        <v>19</v>
      </c>
      <c r="C102" s="66" t="s">
        <v>382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383</v>
      </c>
      <c r="B103" s="65" t="s">
        <v>19</v>
      </c>
      <c r="C103" s="66" t="s">
        <v>384</v>
      </c>
      <c r="D103" s="62">
        <f t="shared" si="16"/>
        <v>26000</v>
      </c>
      <c r="E103" s="26">
        <f>E104+E105</f>
        <v>26000</v>
      </c>
      <c r="F103" s="26">
        <f>F104</f>
        <v>0</v>
      </c>
      <c r="G103" s="20">
        <f t="shared" ref="G103:G156" si="18">H103+I103</f>
        <v>0</v>
      </c>
      <c r="H103" s="26">
        <f>H104+H105</f>
        <v>0</v>
      </c>
      <c r="I103" s="26">
        <f>I104+I105</f>
        <v>0</v>
      </c>
      <c r="J103" s="20">
        <f t="shared" si="6"/>
        <v>0</v>
      </c>
      <c r="K103" s="20">
        <f t="shared" si="7"/>
        <v>0</v>
      </c>
      <c r="L103" s="20" t="e">
        <f t="shared" si="8"/>
        <v>#DIV/0!</v>
      </c>
      <c r="M103" s="7"/>
    </row>
    <row r="104" spans="1:13" ht="109.8" thickBot="1" x14ac:dyDescent="0.35">
      <c r="A104" s="117" t="s">
        <v>385</v>
      </c>
      <c r="B104" s="65" t="s">
        <v>19</v>
      </c>
      <c r="C104" s="66" t="s">
        <v>386</v>
      </c>
      <c r="D104" s="62">
        <f t="shared" si="16"/>
        <v>26000</v>
      </c>
      <c r="E104" s="26">
        <v>26000</v>
      </c>
      <c r="F104" s="26"/>
      <c r="G104" s="20">
        <f t="shared" si="18"/>
        <v>0</v>
      </c>
      <c r="H104" s="26"/>
      <c r="I104" s="26"/>
      <c r="J104" s="26">
        <f t="shared" si="6"/>
        <v>0</v>
      </c>
      <c r="K104" s="26">
        <f t="shared" si="7"/>
        <v>0</v>
      </c>
      <c r="L104" s="26" t="e">
        <f t="shared" si="8"/>
        <v>#DIV/0!</v>
      </c>
      <c r="M104" s="7"/>
    </row>
    <row r="105" spans="1:13" ht="93" x14ac:dyDescent="0.3">
      <c r="A105" s="119" t="s">
        <v>392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387</v>
      </c>
      <c r="B106" s="65" t="s">
        <v>19</v>
      </c>
      <c r="C106" s="66" t="s">
        <v>388</v>
      </c>
      <c r="D106" s="62">
        <f t="shared" si="16"/>
        <v>57000</v>
      </c>
      <c r="E106" s="26">
        <f>E107</f>
        <v>57000</v>
      </c>
      <c r="F106" s="26">
        <f>F107</f>
        <v>0</v>
      </c>
      <c r="G106" s="20">
        <f t="shared" si="18"/>
        <v>34653.75</v>
      </c>
      <c r="H106" s="26">
        <f>H107</f>
        <v>34653.75</v>
      </c>
      <c r="I106" s="26">
        <f>I107</f>
        <v>0</v>
      </c>
      <c r="J106" s="20">
        <f t="shared" ref="J106:L108" si="19">G106/D106*100</f>
        <v>60.796052631578945</v>
      </c>
      <c r="K106" s="20">
        <f t="shared" si="19"/>
        <v>60.796052631578945</v>
      </c>
      <c r="L106" s="20" t="e">
        <f t="shared" si="19"/>
        <v>#DIV/0!</v>
      </c>
      <c r="M106" s="7"/>
    </row>
    <row r="107" spans="1:13" ht="156" x14ac:dyDescent="0.3">
      <c r="A107" s="117" t="s">
        <v>389</v>
      </c>
      <c r="B107" s="65" t="s">
        <v>19</v>
      </c>
      <c r="C107" s="66" t="s">
        <v>390</v>
      </c>
      <c r="D107" s="62">
        <f t="shared" si="16"/>
        <v>57000</v>
      </c>
      <c r="E107" s="26">
        <v>57000</v>
      </c>
      <c r="F107" s="26"/>
      <c r="G107" s="20">
        <f t="shared" si="18"/>
        <v>34653.75</v>
      </c>
      <c r="H107" s="26">
        <v>34653.75</v>
      </c>
      <c r="I107" s="26"/>
      <c r="J107" s="20">
        <f t="shared" si="19"/>
        <v>60.796052631578945</v>
      </c>
      <c r="K107" s="20">
        <f t="shared" si="19"/>
        <v>60.796052631578945</v>
      </c>
      <c r="L107" s="20" t="e">
        <f t="shared" si="19"/>
        <v>#DIV/0!</v>
      </c>
      <c r="M107" s="7"/>
    </row>
    <row r="108" spans="1:13" ht="31.2" x14ac:dyDescent="0.3">
      <c r="A108" s="115" t="s">
        <v>118</v>
      </c>
      <c r="B108" s="47" t="s">
        <v>19</v>
      </c>
      <c r="C108" s="48" t="s">
        <v>119</v>
      </c>
      <c r="D108" s="49">
        <f t="shared" ref="D108:D156" si="20">E108+F108</f>
        <v>288450</v>
      </c>
      <c r="E108" s="49">
        <f t="shared" ref="E108:F108" si="21">E112+E109</f>
        <v>0</v>
      </c>
      <c r="F108" s="49">
        <f t="shared" si="21"/>
        <v>288450</v>
      </c>
      <c r="G108" s="53">
        <f t="shared" si="18"/>
        <v>141289.88</v>
      </c>
      <c r="H108" s="49">
        <f>H112+H109</f>
        <v>53669.760000000002</v>
      </c>
      <c r="I108" s="49">
        <f>I112+I110+I111+I114</f>
        <v>87620.12000000001</v>
      </c>
      <c r="J108" s="53">
        <f t="shared" si="19"/>
        <v>48.982451031374588</v>
      </c>
      <c r="K108" s="53" t="e">
        <f t="shared" si="19"/>
        <v>#DIV/0!</v>
      </c>
      <c r="L108" s="53">
        <f t="shared" si="19"/>
        <v>30.376189980932573</v>
      </c>
      <c r="M108" s="7"/>
    </row>
    <row r="109" spans="1:13" ht="15.6" x14ac:dyDescent="0.3">
      <c r="A109" s="114" t="s">
        <v>120</v>
      </c>
      <c r="B109" s="24" t="s">
        <v>19</v>
      </c>
      <c r="C109" s="25" t="s">
        <v>121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98452.21</v>
      </c>
      <c r="H109" s="26">
        <f>H110+H111</f>
        <v>13401.97</v>
      </c>
      <c r="I109" s="26">
        <f>I110+I111</f>
        <v>85050.240000000005</v>
      </c>
      <c r="J109" s="26"/>
      <c r="K109" s="26"/>
      <c r="L109" s="26"/>
      <c r="M109" s="7"/>
    </row>
    <row r="110" spans="1:13" ht="15.6" x14ac:dyDescent="0.3">
      <c r="A110" s="114" t="s">
        <v>120</v>
      </c>
      <c r="B110" s="24" t="s">
        <v>19</v>
      </c>
      <c r="C110" s="25" t="s">
        <v>333</v>
      </c>
      <c r="D110" s="26">
        <f t="shared" si="20"/>
        <v>0</v>
      </c>
      <c r="E110" s="26"/>
      <c r="F110" s="26"/>
      <c r="G110" s="20">
        <f t="shared" si="18"/>
        <v>13401.97</v>
      </c>
      <c r="H110" s="26">
        <v>13401.97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122</v>
      </c>
      <c r="B111" s="24" t="s">
        <v>19</v>
      </c>
      <c r="C111" s="25" t="s">
        <v>330</v>
      </c>
      <c r="D111" s="26">
        <f t="shared" si="20"/>
        <v>0</v>
      </c>
      <c r="E111" s="26"/>
      <c r="F111" s="26"/>
      <c r="G111" s="20">
        <f>I111</f>
        <v>85050.240000000005</v>
      </c>
      <c r="H111" s="26"/>
      <c r="I111" s="26">
        <v>85050.240000000005</v>
      </c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123</v>
      </c>
      <c r="B112" s="24" t="s">
        <v>19</v>
      </c>
      <c r="C112" s="25" t="s">
        <v>124</v>
      </c>
      <c r="D112" s="26">
        <f t="shared" si="20"/>
        <v>288450</v>
      </c>
      <c r="E112" s="26">
        <f t="shared" ref="E112:H112" si="23">SUM(E113:E114)</f>
        <v>0</v>
      </c>
      <c r="F112" s="26">
        <f t="shared" si="23"/>
        <v>288450</v>
      </c>
      <c r="G112" s="20">
        <f t="shared" si="18"/>
        <v>40267.79</v>
      </c>
      <c r="H112" s="26">
        <f t="shared" si="23"/>
        <v>40267.79</v>
      </c>
      <c r="I112" s="26"/>
      <c r="J112" s="20">
        <f t="shared" si="22"/>
        <v>13.960058935690761</v>
      </c>
      <c r="K112" s="20" t="e">
        <f t="shared" si="22"/>
        <v>#DIV/0!</v>
      </c>
      <c r="L112" s="20">
        <f t="shared" si="22"/>
        <v>0</v>
      </c>
      <c r="M112" s="7"/>
    </row>
    <row r="113" spans="1:13" ht="31.2" x14ac:dyDescent="0.3">
      <c r="A113" s="114" t="s">
        <v>125</v>
      </c>
      <c r="B113" s="24" t="s">
        <v>19</v>
      </c>
      <c r="C113" s="25" t="s">
        <v>126</v>
      </c>
      <c r="D113" s="26">
        <f t="shared" si="20"/>
        <v>0</v>
      </c>
      <c r="E113" s="26"/>
      <c r="F113" s="26"/>
      <c r="G113" s="20">
        <f t="shared" si="18"/>
        <v>40267.79</v>
      </c>
      <c r="H113" s="26">
        <v>40267.79</v>
      </c>
      <c r="I113" s="26"/>
      <c r="J113" s="20" t="e">
        <f t="shared" si="22"/>
        <v>#DIV/0!</v>
      </c>
      <c r="K113" s="20" t="e">
        <f t="shared" si="22"/>
        <v>#DIV/0!</v>
      </c>
      <c r="L113" s="20" t="e">
        <f t="shared" si="22"/>
        <v>#DIV/0!</v>
      </c>
      <c r="M113" s="7"/>
    </row>
    <row r="114" spans="1:13" ht="31.2" x14ac:dyDescent="0.3">
      <c r="A114" s="114" t="s">
        <v>127</v>
      </c>
      <c r="B114" s="24" t="s">
        <v>19</v>
      </c>
      <c r="C114" s="25" t="s">
        <v>394</v>
      </c>
      <c r="D114" s="26">
        <f t="shared" si="20"/>
        <v>288450</v>
      </c>
      <c r="E114" s="26"/>
      <c r="F114" s="26">
        <v>288450</v>
      </c>
      <c r="G114" s="20">
        <f t="shared" si="18"/>
        <v>2569.88</v>
      </c>
      <c r="H114" s="26"/>
      <c r="I114" s="26">
        <v>2569.88</v>
      </c>
      <c r="J114" s="20">
        <f t="shared" si="22"/>
        <v>0.89092737042815051</v>
      </c>
      <c r="K114" s="20" t="e">
        <f t="shared" si="22"/>
        <v>#DIV/0!</v>
      </c>
      <c r="L114" s="20">
        <f t="shared" si="22"/>
        <v>0.89092737042815051</v>
      </c>
      <c r="M114" s="7"/>
    </row>
    <row r="115" spans="1:13" ht="15.6" x14ac:dyDescent="0.3">
      <c r="A115" s="115" t="s">
        <v>128</v>
      </c>
      <c r="B115" s="47" t="s">
        <v>19</v>
      </c>
      <c r="C115" s="48" t="s">
        <v>129</v>
      </c>
      <c r="D115" s="49">
        <f>D116+D154+D153</f>
        <v>465822345.30000001</v>
      </c>
      <c r="E115" s="49">
        <f>E116+E154+E153</f>
        <v>424204900</v>
      </c>
      <c r="F115" s="49">
        <f t="shared" ref="F115:I115" si="24">F116+F154</f>
        <v>75731045.299999997</v>
      </c>
      <c r="G115" s="49">
        <f>G116+G154+G153</f>
        <v>175543174.72</v>
      </c>
      <c r="H115" s="49">
        <f>H116+H154+H153</f>
        <v>164129352.31</v>
      </c>
      <c r="I115" s="49">
        <f t="shared" si="24"/>
        <v>23758937.440000001</v>
      </c>
      <c r="J115" s="53">
        <f t="shared" si="22"/>
        <v>37.684575781126654</v>
      </c>
      <c r="K115" s="53">
        <f t="shared" si="22"/>
        <v>38.691055268338488</v>
      </c>
      <c r="L115" s="53">
        <f t="shared" si="22"/>
        <v>31.372784233839173</v>
      </c>
      <c r="M115" s="7"/>
    </row>
    <row r="116" spans="1:13" ht="62.4" x14ac:dyDescent="0.3">
      <c r="A116" s="115" t="s">
        <v>130</v>
      </c>
      <c r="B116" s="47" t="s">
        <v>19</v>
      </c>
      <c r="C116" s="48" t="s">
        <v>131</v>
      </c>
      <c r="D116" s="49">
        <f>D117+D123+D131+D146</f>
        <v>473503645.30000001</v>
      </c>
      <c r="E116" s="49">
        <f>E117+E123+E131+E146</f>
        <v>431886200</v>
      </c>
      <c r="F116" s="49">
        <f>F117+F123+F131+F147+F146</f>
        <v>75731045.299999997</v>
      </c>
      <c r="G116" s="49">
        <f>G117+G123+G131+G146</f>
        <v>183224462.41999999</v>
      </c>
      <c r="H116" s="49">
        <f>H117+H123+H131+H146</f>
        <v>171810640.00999999</v>
      </c>
      <c r="I116" s="49">
        <f>I117+I123+I131+I147+I146</f>
        <v>23758937.440000001</v>
      </c>
      <c r="J116" s="49">
        <f t="shared" si="22"/>
        <v>38.695470296519801</v>
      </c>
      <c r="K116" s="49">
        <f t="shared" si="22"/>
        <v>39.781460951982254</v>
      </c>
      <c r="L116" s="49">
        <f t="shared" si="22"/>
        <v>31.372784233839173</v>
      </c>
      <c r="M116" s="7"/>
    </row>
    <row r="117" spans="1:13" ht="31.2" x14ac:dyDescent="0.3">
      <c r="A117" s="114" t="s">
        <v>132</v>
      </c>
      <c r="B117" s="24" t="s">
        <v>19</v>
      </c>
      <c r="C117" s="25" t="s">
        <v>398</v>
      </c>
      <c r="D117" s="26">
        <f>D118</f>
        <v>144306000</v>
      </c>
      <c r="E117" s="26">
        <f>E118+E122</f>
        <v>144306000</v>
      </c>
      <c r="F117" s="26">
        <f>F118+F122</f>
        <v>31696300</v>
      </c>
      <c r="G117" s="26">
        <f>G118</f>
        <v>81482500</v>
      </c>
      <c r="H117" s="26">
        <f>H118+H122</f>
        <v>81482500</v>
      </c>
      <c r="I117" s="26">
        <f>I118+I122</f>
        <v>11971925</v>
      </c>
      <c r="J117" s="20">
        <f t="shared" ref="J117:L122" si="25">G117/D117*100</f>
        <v>56.465081147007055</v>
      </c>
      <c r="K117" s="20">
        <f t="shared" si="25"/>
        <v>56.465081147007055</v>
      </c>
      <c r="L117" s="20">
        <f t="shared" si="25"/>
        <v>37.770733492552758</v>
      </c>
      <c r="M117" s="7"/>
    </row>
    <row r="118" spans="1:13" ht="31.2" x14ac:dyDescent="0.3">
      <c r="A118" s="114" t="s">
        <v>133</v>
      </c>
      <c r="B118" s="24" t="s">
        <v>19</v>
      </c>
      <c r="C118" s="25" t="s">
        <v>399</v>
      </c>
      <c r="D118" s="26">
        <f>D119+D120+D122</f>
        <v>144306000</v>
      </c>
      <c r="E118" s="26">
        <f t="shared" ref="E118:H118" si="26">E119+E120</f>
        <v>144306000</v>
      </c>
      <c r="F118" s="26">
        <f>F119+F120+F121</f>
        <v>31696300</v>
      </c>
      <c r="G118" s="26">
        <f>G119+G120+G122</f>
        <v>81482500</v>
      </c>
      <c r="H118" s="26">
        <f t="shared" si="26"/>
        <v>81482500</v>
      </c>
      <c r="I118" s="26">
        <f>I119+I120+I121</f>
        <v>11971925</v>
      </c>
      <c r="J118" s="20">
        <f t="shared" si="25"/>
        <v>56.465081147007055</v>
      </c>
      <c r="K118" s="20">
        <f t="shared" si="25"/>
        <v>56.465081147007055</v>
      </c>
      <c r="L118" s="20">
        <f t="shared" si="25"/>
        <v>37.770733492552758</v>
      </c>
      <c r="M118" s="7"/>
    </row>
    <row r="119" spans="1:13" ht="46.8" x14ac:dyDescent="0.3">
      <c r="A119" s="114" t="s">
        <v>134</v>
      </c>
      <c r="B119" s="24" t="s">
        <v>19</v>
      </c>
      <c r="C119" s="25" t="s">
        <v>400</v>
      </c>
      <c r="D119" s="26">
        <f t="shared" si="20"/>
        <v>144306000</v>
      </c>
      <c r="E119" s="26">
        <v>144306000</v>
      </c>
      <c r="F119" s="26"/>
      <c r="G119" s="20">
        <f t="shared" si="18"/>
        <v>81482500</v>
      </c>
      <c r="H119" s="26">
        <v>81482500</v>
      </c>
      <c r="I119" s="26"/>
      <c r="J119" s="20">
        <f t="shared" si="25"/>
        <v>56.465081147007055</v>
      </c>
      <c r="K119" s="20">
        <f t="shared" si="25"/>
        <v>56.465081147007055</v>
      </c>
      <c r="L119" s="20" t="e">
        <f t="shared" si="25"/>
        <v>#DIV/0!</v>
      </c>
      <c r="M119" s="7"/>
    </row>
    <row r="120" spans="1:13" ht="46.8" x14ac:dyDescent="0.3">
      <c r="A120" s="114" t="s">
        <v>135</v>
      </c>
      <c r="B120" s="24" t="s">
        <v>19</v>
      </c>
      <c r="C120" s="25" t="s">
        <v>401</v>
      </c>
      <c r="D120" s="26">
        <f>E120+F120</f>
        <v>0</v>
      </c>
      <c r="E120" s="26"/>
      <c r="F120" s="26"/>
      <c r="G120" s="20">
        <f>H120+I120</f>
        <v>0</v>
      </c>
      <c r="H120" s="26"/>
      <c r="I120" s="26"/>
      <c r="J120" s="20" t="e">
        <f t="shared" si="25"/>
        <v>#DIV/0!</v>
      </c>
      <c r="K120" s="20" t="e">
        <f t="shared" si="25"/>
        <v>#DIV/0!</v>
      </c>
      <c r="L120" s="20" t="e">
        <f t="shared" si="25"/>
        <v>#DIV/0!</v>
      </c>
      <c r="M120" s="7"/>
    </row>
    <row r="121" spans="1:13" ht="43.5" customHeight="1" x14ac:dyDescent="0.3">
      <c r="A121" s="114" t="s">
        <v>450</v>
      </c>
      <c r="B121" s="24" t="s">
        <v>19</v>
      </c>
      <c r="C121" s="25" t="s">
        <v>449</v>
      </c>
      <c r="D121" s="26"/>
      <c r="E121" s="26"/>
      <c r="F121" s="26">
        <v>31696300</v>
      </c>
      <c r="G121" s="20"/>
      <c r="H121" s="26"/>
      <c r="I121" s="26">
        <v>11971925</v>
      </c>
      <c r="J121" s="26"/>
      <c r="K121" s="26"/>
      <c r="L121" s="26"/>
      <c r="M121" s="7"/>
    </row>
    <row r="122" spans="1:13" ht="62.4" x14ac:dyDescent="0.3">
      <c r="A122" s="114" t="s">
        <v>136</v>
      </c>
      <c r="B122" s="24" t="s">
        <v>19</v>
      </c>
      <c r="C122" s="25" t="s">
        <v>402</v>
      </c>
      <c r="D122" s="26">
        <f t="shared" si="20"/>
        <v>0</v>
      </c>
      <c r="E122" s="26"/>
      <c r="F122" s="26"/>
      <c r="G122" s="20">
        <f t="shared" si="18"/>
        <v>0</v>
      </c>
      <c r="H122" s="26"/>
      <c r="I122" s="26"/>
      <c r="J122" s="20" t="e">
        <f t="shared" si="25"/>
        <v>#DIV/0!</v>
      </c>
      <c r="K122" s="26"/>
      <c r="L122" s="26"/>
      <c r="M122" s="7"/>
    </row>
    <row r="123" spans="1:13" ht="46.8" x14ac:dyDescent="0.3">
      <c r="A123" s="115" t="s">
        <v>137</v>
      </c>
      <c r="B123" s="47" t="s">
        <v>19</v>
      </c>
      <c r="C123" s="48" t="s">
        <v>403</v>
      </c>
      <c r="D123" s="49">
        <f t="shared" si="20"/>
        <v>133592845.3</v>
      </c>
      <c r="E123" s="49">
        <f>E125+E128+E124+E127</f>
        <v>90562900</v>
      </c>
      <c r="F123" s="49">
        <f>F125+F128+F126+F124</f>
        <v>43029945.299999997</v>
      </c>
      <c r="G123" s="53">
        <f t="shared" si="18"/>
        <v>31834930.059999999</v>
      </c>
      <c r="H123" s="49">
        <f>H125+H128+H124+H127</f>
        <v>20338740.919999998</v>
      </c>
      <c r="I123" s="49">
        <f>I125+I128+I124++I126</f>
        <v>11496189.140000001</v>
      </c>
      <c r="J123" s="53">
        <f>G123/D123*100</f>
        <v>23.829816625666254</v>
      </c>
      <c r="K123" s="53">
        <f>H123/E123*100</f>
        <v>22.458137846734147</v>
      </c>
      <c r="L123" s="53">
        <f>I123/F123*100</f>
        <v>26.716717996850441</v>
      </c>
      <c r="M123" s="7"/>
    </row>
    <row r="124" spans="1:13" ht="218.4" x14ac:dyDescent="0.3">
      <c r="A124" s="114" t="s">
        <v>466</v>
      </c>
      <c r="B124" s="24" t="s">
        <v>19</v>
      </c>
      <c r="C124" s="25" t="s">
        <v>457</v>
      </c>
      <c r="D124" s="26">
        <f t="shared" si="20"/>
        <v>20361145.300000001</v>
      </c>
      <c r="E124" s="26"/>
      <c r="F124" s="26">
        <v>20361145.300000001</v>
      </c>
      <c r="G124" s="20">
        <f t="shared" si="18"/>
        <v>6126411.8499999996</v>
      </c>
      <c r="H124" s="26"/>
      <c r="I124" s="26">
        <v>6126411.8499999996</v>
      </c>
      <c r="J124" s="26">
        <f t="shared" ref="J124:J127" si="27">G124/D124*100</f>
        <v>30.088738917844665</v>
      </c>
      <c r="K124" s="26" t="e">
        <f t="shared" ref="K124:K127" si="28">H124/E124*100</f>
        <v>#DIV/0!</v>
      </c>
      <c r="L124" s="53">
        <f t="shared" ref="L124:L127" si="29">I124/F124*100</f>
        <v>30.088738917844665</v>
      </c>
      <c r="M124" s="7"/>
    </row>
    <row r="125" spans="1:13" ht="46.8" x14ac:dyDescent="0.3">
      <c r="A125" s="114" t="s">
        <v>436</v>
      </c>
      <c r="B125" s="24" t="s">
        <v>19</v>
      </c>
      <c r="C125" s="25" t="s">
        <v>435</v>
      </c>
      <c r="D125" s="26">
        <f t="shared" si="20"/>
        <v>2717100</v>
      </c>
      <c r="E125" s="26">
        <v>2717100</v>
      </c>
      <c r="F125" s="26"/>
      <c r="G125" s="20">
        <f t="shared" si="18"/>
        <v>718935.83</v>
      </c>
      <c r="H125" s="26">
        <v>718935.83</v>
      </c>
      <c r="I125" s="26"/>
      <c r="J125" s="26">
        <f t="shared" si="27"/>
        <v>26.459675021162266</v>
      </c>
      <c r="K125" s="26">
        <f t="shared" si="28"/>
        <v>26.459675021162266</v>
      </c>
      <c r="L125" s="53" t="e">
        <f t="shared" si="29"/>
        <v>#DIV/0!</v>
      </c>
      <c r="M125" s="7"/>
    </row>
    <row r="126" spans="1:13" ht="196.5" customHeight="1" x14ac:dyDescent="0.3">
      <c r="A126" s="114" t="s">
        <v>460</v>
      </c>
      <c r="B126" s="24" t="s">
        <v>19</v>
      </c>
      <c r="C126" s="25" t="s">
        <v>455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7"/>
        <v>#DIV/0!</v>
      </c>
      <c r="K126" s="26" t="e">
        <f t="shared" si="28"/>
        <v>#DIV/0!</v>
      </c>
      <c r="L126" s="53" t="e">
        <f t="shared" si="29"/>
        <v>#DIV/0!</v>
      </c>
      <c r="M126" s="7"/>
    </row>
    <row r="127" spans="1:13" ht="44.25" customHeight="1" x14ac:dyDescent="0.3">
      <c r="A127" s="114" t="s">
        <v>467</v>
      </c>
      <c r="B127" s="24" t="s">
        <v>19</v>
      </c>
      <c r="C127" s="25" t="s">
        <v>464</v>
      </c>
      <c r="D127" s="26">
        <f>E127+F127</f>
        <v>56800</v>
      </c>
      <c r="E127" s="26">
        <v>56800</v>
      </c>
      <c r="F127" s="26"/>
      <c r="G127" s="20">
        <f>H127+I127</f>
        <v>56800</v>
      </c>
      <c r="H127" s="26">
        <v>56800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138</v>
      </c>
      <c r="B128" s="24" t="s">
        <v>19</v>
      </c>
      <c r="C128" s="25" t="s">
        <v>404</v>
      </c>
      <c r="D128" s="26">
        <f t="shared" si="20"/>
        <v>110457800</v>
      </c>
      <c r="E128" s="26">
        <f t="shared" ref="E128:I128" si="30">E129+E130</f>
        <v>87789000</v>
      </c>
      <c r="F128" s="26">
        <f>F130</f>
        <v>22668800</v>
      </c>
      <c r="G128" s="20">
        <f t="shared" si="18"/>
        <v>24932782.379999999</v>
      </c>
      <c r="H128" s="26">
        <f t="shared" si="30"/>
        <v>19563005.09</v>
      </c>
      <c r="I128" s="26">
        <f t="shared" si="30"/>
        <v>5369777.29</v>
      </c>
      <c r="J128" s="20">
        <f t="shared" ref="J128:L130" si="31">G128/D128*100</f>
        <v>22.572224306477224</v>
      </c>
      <c r="K128" s="20">
        <f t="shared" si="31"/>
        <v>22.284118841768329</v>
      </c>
      <c r="L128" s="20">
        <f t="shared" si="31"/>
        <v>23.687964470990966</v>
      </c>
      <c r="M128" s="7"/>
    </row>
    <row r="129" spans="1:13" ht="31.2" x14ac:dyDescent="0.3">
      <c r="A129" s="114" t="s">
        <v>139</v>
      </c>
      <c r="B129" s="24" t="s">
        <v>19</v>
      </c>
      <c r="C129" s="25" t="s">
        <v>405</v>
      </c>
      <c r="D129" s="26">
        <f t="shared" si="20"/>
        <v>87789000</v>
      </c>
      <c r="E129" s="26">
        <v>87789000</v>
      </c>
      <c r="F129" s="26"/>
      <c r="G129" s="20">
        <f t="shared" si="18"/>
        <v>19563005.09</v>
      </c>
      <c r="H129" s="26">
        <v>19563005.09</v>
      </c>
      <c r="I129" s="26"/>
      <c r="J129" s="20">
        <f t="shared" si="31"/>
        <v>22.284118841768329</v>
      </c>
      <c r="K129" s="20">
        <f t="shared" si="31"/>
        <v>22.284118841768329</v>
      </c>
      <c r="L129" s="20" t="e">
        <f t="shared" si="31"/>
        <v>#DIV/0!</v>
      </c>
      <c r="M129" s="7"/>
    </row>
    <row r="130" spans="1:13" ht="31.2" x14ac:dyDescent="0.3">
      <c r="A130" s="114" t="s">
        <v>140</v>
      </c>
      <c r="B130" s="24" t="s">
        <v>19</v>
      </c>
      <c r="C130" s="25" t="s">
        <v>406</v>
      </c>
      <c r="D130" s="26">
        <f t="shared" si="20"/>
        <v>22668800</v>
      </c>
      <c r="E130" s="26"/>
      <c r="F130" s="26">
        <v>22668800</v>
      </c>
      <c r="G130" s="20">
        <f t="shared" si="18"/>
        <v>5369777.29</v>
      </c>
      <c r="H130" s="26"/>
      <c r="I130" s="26">
        <v>5369777.29</v>
      </c>
      <c r="J130" s="20">
        <f t="shared" si="31"/>
        <v>23.687964470990966</v>
      </c>
      <c r="K130" s="26"/>
      <c r="L130" s="26"/>
      <c r="M130" s="7"/>
    </row>
    <row r="131" spans="1:13" ht="31.2" x14ac:dyDescent="0.3">
      <c r="A131" s="115" t="s">
        <v>141</v>
      </c>
      <c r="B131" s="47" t="s">
        <v>19</v>
      </c>
      <c r="C131" s="48" t="s">
        <v>407</v>
      </c>
      <c r="D131" s="49">
        <f t="shared" si="20"/>
        <v>189344800</v>
      </c>
      <c r="E131" s="49">
        <f>E132+E134+E136+E138+E141+E144+E143</f>
        <v>188340000</v>
      </c>
      <c r="F131" s="49">
        <f>F132+F134+F136+F138+F141+F143+F144</f>
        <v>1004800</v>
      </c>
      <c r="G131" s="53">
        <f t="shared" si="18"/>
        <v>68338985.649999991</v>
      </c>
      <c r="H131" s="49">
        <f>H132+H134+H136+H138+H141+H144+H143</f>
        <v>68048162.349999994</v>
      </c>
      <c r="I131" s="26">
        <f>I132+I134+I136+I138+I141+I143+I144+I140</f>
        <v>290823.3</v>
      </c>
      <c r="J131" s="53">
        <f>G131/D131*100</f>
        <v>36.092348799650161</v>
      </c>
      <c r="K131" s="53">
        <f>H131/E131*100</f>
        <v>36.130488664118083</v>
      </c>
      <c r="L131" s="53">
        <f>I131/F131*100</f>
        <v>28.943401671974524</v>
      </c>
      <c r="M131" s="7"/>
    </row>
    <row r="132" spans="1:13" ht="78" x14ac:dyDescent="0.3">
      <c r="A132" s="114" t="s">
        <v>142</v>
      </c>
      <c r="B132" s="24" t="s">
        <v>19</v>
      </c>
      <c r="C132" s="25" t="s">
        <v>408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143</v>
      </c>
      <c r="B133" s="24" t="s">
        <v>19</v>
      </c>
      <c r="C133" s="25" t="s">
        <v>409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144</v>
      </c>
      <c r="B134" s="24" t="s">
        <v>19</v>
      </c>
      <c r="C134" s="25" t="s">
        <v>410</v>
      </c>
      <c r="D134" s="26">
        <f t="shared" si="20"/>
        <v>883200</v>
      </c>
      <c r="E134" s="26">
        <f>E135</f>
        <v>0</v>
      </c>
      <c r="F134" s="26">
        <f>F135</f>
        <v>883200</v>
      </c>
      <c r="G134" s="20">
        <f t="shared" si="18"/>
        <v>260948.3</v>
      </c>
      <c r="H134" s="26">
        <f>H135</f>
        <v>0</v>
      </c>
      <c r="I134" s="26">
        <f>I135</f>
        <v>260948.3</v>
      </c>
      <c r="J134" s="20">
        <f t="shared" ref="J134:L140" si="32">G134/D134*100</f>
        <v>29.545776721014494</v>
      </c>
      <c r="K134" s="20" t="e">
        <f t="shared" si="32"/>
        <v>#DIV/0!</v>
      </c>
      <c r="L134" s="20">
        <f t="shared" si="32"/>
        <v>29.545776721014494</v>
      </c>
      <c r="M134" s="7"/>
    </row>
    <row r="135" spans="1:13" ht="62.4" x14ac:dyDescent="0.3">
      <c r="A135" s="114" t="s">
        <v>145</v>
      </c>
      <c r="B135" s="24" t="s">
        <v>19</v>
      </c>
      <c r="C135" s="25" t="s">
        <v>411</v>
      </c>
      <c r="D135" s="26">
        <f t="shared" si="20"/>
        <v>883200</v>
      </c>
      <c r="E135" s="26"/>
      <c r="F135" s="26">
        <v>883200</v>
      </c>
      <c r="G135" s="20">
        <f t="shared" si="18"/>
        <v>260948.3</v>
      </c>
      <c r="H135" s="26">
        <v>0</v>
      </c>
      <c r="I135" s="26">
        <v>260948.3</v>
      </c>
      <c r="J135" s="20">
        <f t="shared" si="32"/>
        <v>29.545776721014494</v>
      </c>
      <c r="K135" s="20" t="e">
        <f t="shared" si="32"/>
        <v>#DIV/0!</v>
      </c>
      <c r="L135" s="20">
        <f t="shared" si="32"/>
        <v>29.545776721014494</v>
      </c>
      <c r="M135" s="7"/>
    </row>
    <row r="136" spans="1:13" ht="62.4" x14ac:dyDescent="0.3">
      <c r="A136" s="114" t="s">
        <v>146</v>
      </c>
      <c r="B136" s="24" t="s">
        <v>19</v>
      </c>
      <c r="C136" s="25" t="s">
        <v>412</v>
      </c>
      <c r="D136" s="26">
        <f t="shared" si="20"/>
        <v>10787000</v>
      </c>
      <c r="E136" s="26">
        <f>E137</f>
        <v>10787000</v>
      </c>
      <c r="F136" s="26">
        <f>F137</f>
        <v>0</v>
      </c>
      <c r="G136" s="20">
        <f t="shared" si="18"/>
        <v>3362809.6</v>
      </c>
      <c r="H136" s="26">
        <f>H137</f>
        <v>3362809.6</v>
      </c>
      <c r="I136" s="26">
        <f>I137</f>
        <v>0</v>
      </c>
      <c r="J136" s="20">
        <f t="shared" si="32"/>
        <v>31.174650968758694</v>
      </c>
      <c r="K136" s="20">
        <f t="shared" si="32"/>
        <v>31.174650968758694</v>
      </c>
      <c r="L136" s="20" t="e">
        <f t="shared" si="32"/>
        <v>#DIV/0!</v>
      </c>
      <c r="M136" s="7"/>
    </row>
    <row r="137" spans="1:13" ht="62.4" x14ac:dyDescent="0.3">
      <c r="A137" s="114" t="s">
        <v>147</v>
      </c>
      <c r="B137" s="24" t="s">
        <v>19</v>
      </c>
      <c r="C137" s="25" t="s">
        <v>413</v>
      </c>
      <c r="D137" s="26">
        <f t="shared" si="20"/>
        <v>10787000</v>
      </c>
      <c r="E137" s="26">
        <v>10787000</v>
      </c>
      <c r="F137" s="26"/>
      <c r="G137" s="20">
        <f t="shared" si="18"/>
        <v>3362809.6</v>
      </c>
      <c r="H137" s="26">
        <v>3362809.6</v>
      </c>
      <c r="I137" s="26"/>
      <c r="J137" s="20">
        <f t="shared" si="32"/>
        <v>31.174650968758694</v>
      </c>
      <c r="K137" s="20">
        <f t="shared" si="32"/>
        <v>31.174650968758694</v>
      </c>
      <c r="L137" s="20" t="e">
        <f t="shared" si="32"/>
        <v>#DIV/0!</v>
      </c>
      <c r="M137" s="7"/>
    </row>
    <row r="138" spans="1:13" ht="46.8" x14ac:dyDescent="0.3">
      <c r="A138" s="114" t="s">
        <v>148</v>
      </c>
      <c r="B138" s="24" t="s">
        <v>19</v>
      </c>
      <c r="C138" s="25" t="s">
        <v>414</v>
      </c>
      <c r="D138" s="26">
        <f t="shared" si="20"/>
        <v>24737700</v>
      </c>
      <c r="E138" s="26">
        <f>E139+E140</f>
        <v>24616100</v>
      </c>
      <c r="F138" s="26">
        <f>F139+F140</f>
        <v>121600</v>
      </c>
      <c r="G138" s="20">
        <f t="shared" si="18"/>
        <v>9266752.75</v>
      </c>
      <c r="H138" s="26">
        <f>H139+H140</f>
        <v>9266752.75</v>
      </c>
      <c r="I138" s="26"/>
      <c r="J138" s="20">
        <f t="shared" si="32"/>
        <v>37.460041758126259</v>
      </c>
      <c r="K138" s="20">
        <f t="shared" si="32"/>
        <v>37.645088986476331</v>
      </c>
      <c r="L138" s="20">
        <f t="shared" si="32"/>
        <v>0</v>
      </c>
      <c r="M138" s="7"/>
    </row>
    <row r="139" spans="1:13" ht="62.4" x14ac:dyDescent="0.3">
      <c r="A139" s="114" t="s">
        <v>149</v>
      </c>
      <c r="B139" s="24" t="s">
        <v>19</v>
      </c>
      <c r="C139" s="25" t="s">
        <v>415</v>
      </c>
      <c r="D139" s="26">
        <f t="shared" si="20"/>
        <v>24616100</v>
      </c>
      <c r="E139" s="26">
        <v>24616100</v>
      </c>
      <c r="F139" s="26"/>
      <c r="G139" s="20">
        <f t="shared" si="18"/>
        <v>9266752.75</v>
      </c>
      <c r="H139" s="26">
        <v>9266752.75</v>
      </c>
      <c r="I139" s="26"/>
      <c r="J139" s="20">
        <f t="shared" si="32"/>
        <v>37.645088986476331</v>
      </c>
      <c r="K139" s="20">
        <f t="shared" si="32"/>
        <v>37.645088986476331</v>
      </c>
      <c r="L139" s="20" t="e">
        <f t="shared" si="32"/>
        <v>#DIV/0!</v>
      </c>
      <c r="M139" s="7"/>
    </row>
    <row r="140" spans="1:13" ht="62.4" x14ac:dyDescent="0.3">
      <c r="A140" s="114" t="s">
        <v>150</v>
      </c>
      <c r="B140" s="24" t="s">
        <v>19</v>
      </c>
      <c r="C140" s="25" t="s">
        <v>418</v>
      </c>
      <c r="D140" s="26">
        <f t="shared" si="20"/>
        <v>121600</v>
      </c>
      <c r="E140" s="26"/>
      <c r="F140" s="26">
        <v>121600</v>
      </c>
      <c r="G140" s="20">
        <f t="shared" si="18"/>
        <v>29875</v>
      </c>
      <c r="H140" s="26"/>
      <c r="I140" s="26">
        <v>29875</v>
      </c>
      <c r="J140" s="20">
        <f t="shared" si="32"/>
        <v>24.568256578947366</v>
      </c>
      <c r="K140" s="20" t="e">
        <f t="shared" si="32"/>
        <v>#DIV/0!</v>
      </c>
      <c r="L140" s="20">
        <f t="shared" si="32"/>
        <v>24.568256578947366</v>
      </c>
      <c r="M140" s="7"/>
    </row>
    <row r="141" spans="1:13" ht="46.8" x14ac:dyDescent="0.3">
      <c r="A141" s="114" t="s">
        <v>151</v>
      </c>
      <c r="B141" s="24" t="s">
        <v>19</v>
      </c>
      <c r="C141" s="25" t="s">
        <v>416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62.4" x14ac:dyDescent="0.3">
      <c r="A142" s="114" t="s">
        <v>152</v>
      </c>
      <c r="B142" s="24" t="s">
        <v>19</v>
      </c>
      <c r="C142" s="25" t="s">
        <v>417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31.2" x14ac:dyDescent="0.3">
      <c r="A143" s="114" t="s">
        <v>344</v>
      </c>
      <c r="B143" s="24" t="s">
        <v>19</v>
      </c>
      <c r="C143" s="25" t="s">
        <v>419</v>
      </c>
      <c r="D143" s="26">
        <f t="shared" si="20"/>
        <v>100000</v>
      </c>
      <c r="E143" s="26">
        <v>100000</v>
      </c>
      <c r="F143" s="26"/>
      <c r="G143" s="20">
        <f t="shared" si="18"/>
        <v>100000</v>
      </c>
      <c r="H143" s="26">
        <v>100000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153</v>
      </c>
      <c r="B144" s="24" t="s">
        <v>19</v>
      </c>
      <c r="C144" s="25" t="s">
        <v>420</v>
      </c>
      <c r="D144" s="26">
        <f t="shared" si="20"/>
        <v>152836900</v>
      </c>
      <c r="E144" s="26">
        <f>E145</f>
        <v>152836900</v>
      </c>
      <c r="F144" s="26"/>
      <c r="G144" s="20">
        <f t="shared" si="18"/>
        <v>55318600</v>
      </c>
      <c r="H144" s="26">
        <f>H145</f>
        <v>55318600</v>
      </c>
      <c r="I144" s="26"/>
      <c r="J144" s="20">
        <f t="shared" ref="J144:L147" si="34">G144/D144*100</f>
        <v>36.194531556188331</v>
      </c>
      <c r="K144" s="20">
        <f t="shared" si="34"/>
        <v>36.194531556188331</v>
      </c>
      <c r="L144" s="20" t="e">
        <f t="shared" si="34"/>
        <v>#DIV/0!</v>
      </c>
      <c r="M144" s="7"/>
    </row>
    <row r="145" spans="1:13" ht="31.2" x14ac:dyDescent="0.3">
      <c r="A145" s="114" t="s">
        <v>154</v>
      </c>
      <c r="B145" s="24" t="s">
        <v>19</v>
      </c>
      <c r="C145" s="25" t="s">
        <v>421</v>
      </c>
      <c r="D145" s="26">
        <f t="shared" si="20"/>
        <v>152836900</v>
      </c>
      <c r="E145" s="26">
        <v>152836900</v>
      </c>
      <c r="F145" s="26"/>
      <c r="G145" s="20">
        <f t="shared" si="18"/>
        <v>55318600</v>
      </c>
      <c r="H145" s="26">
        <v>55318600</v>
      </c>
      <c r="I145" s="26"/>
      <c r="J145" s="20">
        <f t="shared" si="34"/>
        <v>36.194531556188331</v>
      </c>
      <c r="K145" s="20">
        <f t="shared" si="34"/>
        <v>36.194531556188331</v>
      </c>
      <c r="L145" s="20" t="e">
        <f t="shared" si="34"/>
        <v>#DIV/0!</v>
      </c>
      <c r="M145" s="7"/>
    </row>
    <row r="146" spans="1:13" ht="15.6" x14ac:dyDescent="0.3">
      <c r="A146" s="114" t="s">
        <v>155</v>
      </c>
      <c r="B146" s="24" t="s">
        <v>19</v>
      </c>
      <c r="C146" s="25" t="s">
        <v>422</v>
      </c>
      <c r="D146" s="26">
        <f>D150+D149</f>
        <v>6260000</v>
      </c>
      <c r="E146" s="26">
        <f>E147+E150+E149</f>
        <v>8677300</v>
      </c>
      <c r="F146" s="26">
        <f>F147+F150</f>
        <v>0</v>
      </c>
      <c r="G146" s="20">
        <f>G149+G150</f>
        <v>1568046.71</v>
      </c>
      <c r="H146" s="26">
        <f>H147+H150+H149</f>
        <v>1941236.74</v>
      </c>
      <c r="I146" s="26">
        <f>I150+I149</f>
        <v>0</v>
      </c>
      <c r="J146" s="20">
        <f t="shared" si="34"/>
        <v>25.048669488817893</v>
      </c>
      <c r="K146" s="20">
        <f t="shared" si="34"/>
        <v>22.371437428693259</v>
      </c>
      <c r="L146" s="20" t="e">
        <f t="shared" si="34"/>
        <v>#DIV/0!</v>
      </c>
      <c r="M146" s="7"/>
    </row>
    <row r="147" spans="1:13" ht="93.6" x14ac:dyDescent="0.3">
      <c r="A147" s="114" t="s">
        <v>156</v>
      </c>
      <c r="B147" s="24" t="s">
        <v>19</v>
      </c>
      <c r="C147" s="25" t="s">
        <v>423</v>
      </c>
      <c r="D147" s="26"/>
      <c r="E147" s="26">
        <v>2417300</v>
      </c>
      <c r="F147" s="26">
        <f>F148</f>
        <v>0</v>
      </c>
      <c r="G147" s="20"/>
      <c r="H147" s="26">
        <f>H148</f>
        <v>373190.03</v>
      </c>
      <c r="I147" s="26">
        <f>I148</f>
        <v>0</v>
      </c>
      <c r="J147" s="20" t="e">
        <f t="shared" si="34"/>
        <v>#DIV/0!</v>
      </c>
      <c r="K147" s="20">
        <f t="shared" si="34"/>
        <v>15.438300169610725</v>
      </c>
      <c r="L147" s="20" t="e">
        <f t="shared" si="34"/>
        <v>#DIV/0!</v>
      </c>
      <c r="M147" s="7"/>
    </row>
    <row r="148" spans="1:13" ht="109.2" x14ac:dyDescent="0.3">
      <c r="A148" s="114" t="s">
        <v>157</v>
      </c>
      <c r="B148" s="24" t="s">
        <v>19</v>
      </c>
      <c r="C148" s="25" t="s">
        <v>424</v>
      </c>
      <c r="D148" s="26"/>
      <c r="E148" s="26">
        <v>2417300</v>
      </c>
      <c r="F148" s="26"/>
      <c r="G148" s="20"/>
      <c r="H148" s="26">
        <v>373190.03</v>
      </c>
      <c r="I148" s="26"/>
      <c r="J148" s="26" t="e">
        <f t="shared" ref="J148:J153" si="35">G148/D148*100</f>
        <v>#DIV/0!</v>
      </c>
      <c r="K148" s="26">
        <f t="shared" ref="K148:K153" si="36">H148/E148*100</f>
        <v>15.438300169610725</v>
      </c>
      <c r="L148" s="26" t="e">
        <f t="shared" ref="L148:L153" si="37">I148/F148*100</f>
        <v>#DIV/0!</v>
      </c>
      <c r="M148" s="7"/>
    </row>
    <row r="149" spans="1:13" ht="15.6" x14ac:dyDescent="0.3">
      <c r="A149" s="114" t="s">
        <v>438</v>
      </c>
      <c r="B149" s="24" t="s">
        <v>19</v>
      </c>
      <c r="C149" s="25" t="s">
        <v>437</v>
      </c>
      <c r="D149" s="26">
        <f>E149</f>
        <v>6260000</v>
      </c>
      <c r="E149" s="26">
        <v>6260000</v>
      </c>
      <c r="F149" s="26"/>
      <c r="G149" s="20">
        <f>H149</f>
        <v>1568046.71</v>
      </c>
      <c r="H149" s="26">
        <v>1568046.71</v>
      </c>
      <c r="I149" s="26"/>
      <c r="J149" s="26"/>
      <c r="K149" s="26"/>
      <c r="L149" s="26"/>
      <c r="M149" s="7"/>
    </row>
    <row r="150" spans="1:13" ht="15.6" x14ac:dyDescent="0.3">
      <c r="A150" s="114" t="s">
        <v>425</v>
      </c>
      <c r="B150" s="47" t="s">
        <v>19</v>
      </c>
      <c r="C150" s="48" t="s">
        <v>426</v>
      </c>
      <c r="D150" s="49">
        <f>E150+D152</f>
        <v>0</v>
      </c>
      <c r="E150" s="49">
        <f>E151</f>
        <v>0</v>
      </c>
      <c r="F150" s="49">
        <f>F152</f>
        <v>0</v>
      </c>
      <c r="G150" s="53">
        <f>H150+G152</f>
        <v>0</v>
      </c>
      <c r="H150" s="49">
        <f>H151</f>
        <v>0</v>
      </c>
      <c r="I150" s="49">
        <f>I152</f>
        <v>0</v>
      </c>
      <c r="J150" s="49" t="e">
        <f t="shared" si="35"/>
        <v>#DIV/0!</v>
      </c>
      <c r="K150" s="49" t="e">
        <f t="shared" si="36"/>
        <v>#DIV/0!</v>
      </c>
      <c r="L150" s="49" t="e">
        <f t="shared" si="37"/>
        <v>#DIV/0!</v>
      </c>
      <c r="M150" s="7"/>
    </row>
    <row r="151" spans="1:13" ht="31.2" x14ac:dyDescent="0.3">
      <c r="A151" s="114" t="s">
        <v>432</v>
      </c>
      <c r="B151" s="24" t="s">
        <v>19</v>
      </c>
      <c r="C151" s="25" t="s">
        <v>427</v>
      </c>
      <c r="D151" s="26">
        <f>E151</f>
        <v>0</v>
      </c>
      <c r="E151" s="26"/>
      <c r="F151" s="26"/>
      <c r="G151" s="20">
        <f t="shared" si="18"/>
        <v>0</v>
      </c>
      <c r="H151" s="26"/>
      <c r="I151" s="26"/>
      <c r="J151" s="26" t="e">
        <f t="shared" si="35"/>
        <v>#DIV/0!</v>
      </c>
      <c r="K151" s="26" t="e">
        <f t="shared" si="36"/>
        <v>#DIV/0!</v>
      </c>
      <c r="L151" s="26" t="e">
        <f t="shared" si="37"/>
        <v>#DIV/0!</v>
      </c>
      <c r="M151" s="7"/>
    </row>
    <row r="152" spans="1:13" ht="31.2" x14ac:dyDescent="0.3">
      <c r="A152" s="114" t="s">
        <v>433</v>
      </c>
      <c r="B152" s="24" t="s">
        <v>19</v>
      </c>
      <c r="C152" s="25" t="s">
        <v>431</v>
      </c>
      <c r="D152" s="26">
        <f>F152</f>
        <v>0</v>
      </c>
      <c r="E152" s="26"/>
      <c r="F152" s="26"/>
      <c r="G152" s="20">
        <f>I152</f>
        <v>0</v>
      </c>
      <c r="H152" s="26"/>
      <c r="I152" s="26"/>
      <c r="J152" s="26" t="e">
        <f t="shared" si="35"/>
        <v>#DIV/0!</v>
      </c>
      <c r="K152" s="26" t="e">
        <f t="shared" si="36"/>
        <v>#DIV/0!</v>
      </c>
      <c r="L152" s="26" t="e">
        <f t="shared" si="37"/>
        <v>#DIV/0!</v>
      </c>
      <c r="M152" s="7"/>
    </row>
    <row r="153" spans="1:13" ht="15.6" x14ac:dyDescent="0.3">
      <c r="A153" s="114" t="s">
        <v>458</v>
      </c>
      <c r="B153" s="24" t="s">
        <v>19</v>
      </c>
      <c r="C153" s="25" t="s">
        <v>343</v>
      </c>
      <c r="D153" s="26">
        <f t="shared" si="20"/>
        <v>0</v>
      </c>
      <c r="E153" s="26"/>
      <c r="F153" s="26"/>
      <c r="G153" s="20">
        <f t="shared" si="18"/>
        <v>0</v>
      </c>
      <c r="H153" s="26"/>
      <c r="I153" s="26"/>
      <c r="J153" s="20" t="e">
        <f t="shared" si="35"/>
        <v>#DIV/0!</v>
      </c>
      <c r="K153" s="26" t="e">
        <f t="shared" si="36"/>
        <v>#DIV/0!</v>
      </c>
      <c r="L153" s="26" t="e">
        <f t="shared" si="37"/>
        <v>#DIV/0!</v>
      </c>
      <c r="M153" s="7"/>
    </row>
    <row r="154" spans="1:13" ht="78" x14ac:dyDescent="0.3">
      <c r="A154" s="111" t="s">
        <v>159</v>
      </c>
      <c r="B154" s="24" t="s">
        <v>19</v>
      </c>
      <c r="C154" s="25" t="s">
        <v>158</v>
      </c>
      <c r="D154" s="26">
        <f t="shared" si="20"/>
        <v>-7681300</v>
      </c>
      <c r="E154" s="26">
        <f>E155+E156</f>
        <v>-7681300</v>
      </c>
      <c r="F154" s="26">
        <f>F155+F156</f>
        <v>0</v>
      </c>
      <c r="G154" s="53">
        <f t="shared" si="18"/>
        <v>-7681287.7000000002</v>
      </c>
      <c r="H154" s="26">
        <f>H155+H156</f>
        <v>-7681287.7000000002</v>
      </c>
      <c r="I154" s="26">
        <f>I155+I156</f>
        <v>0</v>
      </c>
      <c r="J154" s="20">
        <f t="shared" ref="J154:L155" si="38">G154/D154*100</f>
        <v>99.999839870855197</v>
      </c>
      <c r="K154" s="20">
        <f t="shared" si="38"/>
        <v>99.999839870855197</v>
      </c>
      <c r="L154" s="20" t="e">
        <f t="shared" si="38"/>
        <v>#DIV/0!</v>
      </c>
      <c r="M154" s="7"/>
    </row>
    <row r="155" spans="1:13" ht="78" x14ac:dyDescent="0.3">
      <c r="A155" s="114" t="s">
        <v>159</v>
      </c>
      <c r="B155" s="24" t="s">
        <v>19</v>
      </c>
      <c r="C155" s="25" t="s">
        <v>428</v>
      </c>
      <c r="D155" s="26">
        <f t="shared" si="20"/>
        <v>-7681300</v>
      </c>
      <c r="E155" s="26">
        <v>-7681300</v>
      </c>
      <c r="F155" s="26"/>
      <c r="G155" s="20">
        <f t="shared" si="18"/>
        <v>-7681287.7000000002</v>
      </c>
      <c r="H155" s="26">
        <v>-7681287.7000000002</v>
      </c>
      <c r="I155" s="26"/>
      <c r="J155" s="20">
        <f t="shared" si="38"/>
        <v>99.999839870855197</v>
      </c>
      <c r="K155" s="20">
        <f t="shared" si="38"/>
        <v>99.999839870855197</v>
      </c>
      <c r="L155" s="20" t="e">
        <f t="shared" si="38"/>
        <v>#DIV/0!</v>
      </c>
      <c r="M155" s="7"/>
    </row>
    <row r="156" spans="1:13" ht="63" thickBot="1" x14ac:dyDescent="0.35">
      <c r="A156" s="114" t="s">
        <v>160</v>
      </c>
      <c r="B156" s="24" t="s">
        <v>19</v>
      </c>
      <c r="C156" s="25" t="s">
        <v>429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3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161</v>
      </c>
    </row>
    <row r="158" spans="1:13" x14ac:dyDescent="0.3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5" workbookViewId="0">
      <selection activeCell="E68" sqref="E68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7" t="s">
        <v>0</v>
      </c>
      <c r="B4" s="127" t="s">
        <v>1</v>
      </c>
      <c r="C4" s="127" t="s">
        <v>162</v>
      </c>
      <c r="D4" s="129" t="s">
        <v>3</v>
      </c>
      <c r="E4" s="124"/>
      <c r="F4" s="124"/>
      <c r="G4" s="129" t="s">
        <v>4</v>
      </c>
      <c r="H4" s="124"/>
      <c r="I4" s="124"/>
      <c r="J4" s="122" t="s">
        <v>314</v>
      </c>
      <c r="K4" s="122" t="s">
        <v>315</v>
      </c>
      <c r="L4" s="122" t="s">
        <v>316</v>
      </c>
      <c r="M4" s="5"/>
    </row>
    <row r="5" spans="1:13" ht="140.4" customHeight="1" x14ac:dyDescent="0.3">
      <c r="A5" s="128"/>
      <c r="B5" s="128"/>
      <c r="C5" s="128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3"/>
      <c r="K5" s="123"/>
      <c r="L5" s="123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336</v>
      </c>
      <c r="D7" s="49">
        <f t="shared" ref="D7:I7" si="0">D9+D18+D20+D25+D31+D38+D44+D47+D49+D54+D57+D59+D36</f>
        <v>591466500.13999999</v>
      </c>
      <c r="E7" s="49">
        <f t="shared" si="0"/>
        <v>512323070.94</v>
      </c>
      <c r="F7" s="49">
        <f t="shared" si="0"/>
        <v>111882745.29999998</v>
      </c>
      <c r="G7" s="49">
        <f t="shared" si="0"/>
        <v>187469124.80999994</v>
      </c>
      <c r="H7" s="49">
        <f t="shared" si="0"/>
        <v>163834516.69</v>
      </c>
      <c r="I7" s="49">
        <f t="shared" si="0"/>
        <v>36135971.610000007</v>
      </c>
      <c r="J7" s="49">
        <f>G7/D7*100</f>
        <v>31.695645444945068</v>
      </c>
      <c r="K7" s="49">
        <f>H7/E7*100</f>
        <v>31.978750515646258</v>
      </c>
      <c r="L7" s="49">
        <f>I7/F7*100</f>
        <v>32.298073767412291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160618446.37</v>
      </c>
      <c r="E9" s="49">
        <f t="shared" si="1"/>
        <v>124909537.47</v>
      </c>
      <c r="F9" s="49">
        <f t="shared" si="1"/>
        <v>35708908.899999999</v>
      </c>
      <c r="G9" s="49">
        <f t="shared" si="1"/>
        <v>53635886.099999994</v>
      </c>
      <c r="H9" s="49">
        <f t="shared" si="1"/>
        <v>40618562.200000003</v>
      </c>
      <c r="I9" s="49">
        <f t="shared" si="1"/>
        <v>13017323.9</v>
      </c>
      <c r="J9" s="49">
        <f t="shared" ref="J9:L13" si="2">G9/D9*100</f>
        <v>33.393353822165963</v>
      </c>
      <c r="K9" s="49">
        <f t="shared" si="2"/>
        <v>32.518383321814412</v>
      </c>
      <c r="L9" s="49">
        <f t="shared" si="2"/>
        <v>36.453995098125219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7730610.8600000003</v>
      </c>
      <c r="E10" s="59">
        <v>2557720</v>
      </c>
      <c r="F10" s="59">
        <v>5172890.8600000003</v>
      </c>
      <c r="G10" s="59">
        <f>H10+I10</f>
        <v>2347575.16</v>
      </c>
      <c r="H10" s="59">
        <v>844850.76</v>
      </c>
      <c r="I10" s="59">
        <v>1502724.4</v>
      </c>
      <c r="J10" s="26">
        <f t="shared" si="2"/>
        <v>30.367265957557205</v>
      </c>
      <c r="K10" s="26">
        <f t="shared" si="2"/>
        <v>33.031401404375771</v>
      </c>
      <c r="L10" s="26">
        <f t="shared" si="2"/>
        <v>29.049992367323981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142600</v>
      </c>
      <c r="E11" s="59">
        <v>91600</v>
      </c>
      <c r="F11" s="59">
        <v>51000</v>
      </c>
      <c r="G11" s="59">
        <f t="shared" ref="G11:G17" si="4">H11+I11</f>
        <v>2053.62</v>
      </c>
      <c r="H11" s="59">
        <v>2053.62</v>
      </c>
      <c r="I11" s="59"/>
      <c r="J11" s="26">
        <f t="shared" si="2"/>
        <v>1.4401262272089761</v>
      </c>
      <c r="K11" s="26">
        <f t="shared" si="2"/>
        <v>2.2419432314410481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54691542.549999997</v>
      </c>
      <c r="E12" s="59">
        <v>24264624.510000002</v>
      </c>
      <c r="F12" s="59">
        <v>30426918.039999999</v>
      </c>
      <c r="G12" s="59">
        <f>H12+I12</f>
        <v>19935087.469999999</v>
      </c>
      <c r="H12" s="59">
        <v>8420487.9700000007</v>
      </c>
      <c r="I12" s="59">
        <v>11514599.5</v>
      </c>
      <c r="J12" s="26">
        <f t="shared" si="2"/>
        <v>36.45003695365692</v>
      </c>
      <c r="K12" s="26">
        <f t="shared" si="2"/>
        <v>34.702733465047963</v>
      </c>
      <c r="L12" s="26">
        <f t="shared" si="2"/>
        <v>37.84346309692824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20604</v>
      </c>
      <c r="H13" s="59">
        <v>20604</v>
      </c>
      <c r="I13" s="59">
        <v>0</v>
      </c>
      <c r="J13" s="26"/>
      <c r="K13" s="26">
        <f t="shared" si="2"/>
        <v>20.603999999999999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18586170.640000001</v>
      </c>
      <c r="E14" s="59">
        <v>18586170.640000001</v>
      </c>
      <c r="F14" s="59">
        <v>0</v>
      </c>
      <c r="G14" s="59">
        <f t="shared" si="4"/>
        <v>5488036.4699999997</v>
      </c>
      <c r="H14" s="59">
        <v>5488036.4699999997</v>
      </c>
      <c r="I14" s="59">
        <v>0</v>
      </c>
      <c r="J14" s="26">
        <f>G14/D14*100</f>
        <v>29.527526548093714</v>
      </c>
      <c r="K14" s="26">
        <f>H14/E14*100</f>
        <v>29.527526548093714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79261522.319999993</v>
      </c>
      <c r="E17" s="59">
        <v>79259422.319999993</v>
      </c>
      <c r="F17" s="59">
        <v>2100</v>
      </c>
      <c r="G17" s="59">
        <f t="shared" si="4"/>
        <v>25842529.379999999</v>
      </c>
      <c r="H17" s="59">
        <v>25842529.379999999</v>
      </c>
      <c r="I17" s="59"/>
      <c r="J17" s="26">
        <f t="shared" ref="J17:J61" si="5">G17/D17*100</f>
        <v>32.604129498884447</v>
      </c>
      <c r="K17" s="26">
        <f t="shared" ref="K17:K61" si="6">H17/E17*100</f>
        <v>32.604993354183208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883200</v>
      </c>
      <c r="E18" s="49">
        <f>E19</f>
        <v>0</v>
      </c>
      <c r="F18" s="49">
        <f>F19</f>
        <v>883200</v>
      </c>
      <c r="G18" s="49">
        <f>G19</f>
        <v>260948.3</v>
      </c>
      <c r="H18" s="49">
        <v>0</v>
      </c>
      <c r="I18" s="49">
        <f>I19</f>
        <v>260948.3</v>
      </c>
      <c r="J18" s="49">
        <f t="shared" si="5"/>
        <v>29.545776721014494</v>
      </c>
      <c r="K18" s="49" t="e">
        <f t="shared" si="6"/>
        <v>#DIV/0!</v>
      </c>
      <c r="L18" s="49">
        <f t="shared" si="7"/>
        <v>29.545776721014494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883200</v>
      </c>
      <c r="E19" s="59"/>
      <c r="F19" s="59">
        <v>883200</v>
      </c>
      <c r="G19" s="59">
        <f>I19</f>
        <v>260948.3</v>
      </c>
      <c r="H19" s="59">
        <v>0</v>
      </c>
      <c r="I19" s="59">
        <v>260948.3</v>
      </c>
      <c r="J19" s="26">
        <f t="shared" si="5"/>
        <v>29.545776721014494</v>
      </c>
      <c r="K19" s="26" t="e">
        <f t="shared" si="6"/>
        <v>#DIV/0!</v>
      </c>
      <c r="L19" s="26">
        <f t="shared" si="7"/>
        <v>29.545776721014494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8683975</v>
      </c>
      <c r="E20" s="49">
        <f t="shared" si="8"/>
        <v>7950000</v>
      </c>
      <c r="F20" s="49">
        <f t="shared" si="8"/>
        <v>733975</v>
      </c>
      <c r="G20" s="49">
        <f t="shared" si="8"/>
        <v>2540701.3899999997</v>
      </c>
      <c r="H20" s="49">
        <f t="shared" si="8"/>
        <v>2468431.59</v>
      </c>
      <c r="I20" s="49">
        <f t="shared" si="8"/>
        <v>72269.8</v>
      </c>
      <c r="J20" s="49">
        <f t="shared" si="5"/>
        <v>29.257354955535913</v>
      </c>
      <c r="K20" s="49">
        <f t="shared" si="6"/>
        <v>31.049453962264153</v>
      </c>
      <c r="L20" s="49">
        <f t="shared" si="7"/>
        <v>9.8463571647535684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8295800</v>
      </c>
      <c r="E22" s="59">
        <v>7950000</v>
      </c>
      <c r="F22" s="59">
        <v>345800</v>
      </c>
      <c r="G22" s="59">
        <f>H22+I22</f>
        <v>2521526.3899999997</v>
      </c>
      <c r="H22" s="59">
        <v>2468431.59</v>
      </c>
      <c r="I22" s="59">
        <v>53094.8</v>
      </c>
      <c r="J22" s="26">
        <f t="shared" si="5"/>
        <v>30.395216736179748</v>
      </c>
      <c r="K22" s="26">
        <f t="shared" si="6"/>
        <v>31.049453962264153</v>
      </c>
      <c r="L22" s="26">
        <f t="shared" si="7"/>
        <v>15.354193175245809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388175</v>
      </c>
      <c r="E23" s="59"/>
      <c r="F23" s="59">
        <v>388175</v>
      </c>
      <c r="G23" s="59">
        <f>H23+I23</f>
        <v>19175</v>
      </c>
      <c r="H23" s="59">
        <v>0</v>
      </c>
      <c r="I23" s="59">
        <v>19175</v>
      </c>
      <c r="J23" s="26">
        <f t="shared" si="5"/>
        <v>4.9397823146776583</v>
      </c>
      <c r="K23" s="26" t="e">
        <f t="shared" si="6"/>
        <v>#DIV/0!</v>
      </c>
      <c r="L23" s="26">
        <f t="shared" si="7"/>
        <v>4.9397823146776583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7521900</v>
      </c>
      <c r="E25" s="49">
        <f t="shared" ref="E25:I25" si="9">E26+E27+E28+E29+E30</f>
        <v>3782300</v>
      </c>
      <c r="F25" s="49">
        <f t="shared" si="9"/>
        <v>3739600</v>
      </c>
      <c r="G25" s="49">
        <f t="shared" si="9"/>
        <v>1337535.1499999999</v>
      </c>
      <c r="H25" s="49">
        <f t="shared" si="9"/>
        <v>0</v>
      </c>
      <c r="I25" s="49">
        <f t="shared" si="9"/>
        <v>1337535.1499999999</v>
      </c>
      <c r="J25" s="49">
        <f t="shared" si="5"/>
        <v>17.78187891357237</v>
      </c>
      <c r="K25" s="49">
        <f t="shared" si="6"/>
        <v>0</v>
      </c>
      <c r="L25" s="49">
        <f t="shared" si="7"/>
        <v>35.766797251042895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29875</v>
      </c>
      <c r="H26" s="59"/>
      <c r="I26" s="59">
        <v>29875</v>
      </c>
      <c r="J26" s="26">
        <f t="shared" si="5"/>
        <v>25</v>
      </c>
      <c r="K26" s="26" t="e">
        <f t="shared" si="6"/>
        <v>#DIV/0!</v>
      </c>
      <c r="L26" s="26">
        <f t="shared" si="7"/>
        <v>25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6828500</v>
      </c>
      <c r="E29" s="59">
        <v>3578400</v>
      </c>
      <c r="F29" s="59">
        <v>3250100</v>
      </c>
      <c r="G29" s="59">
        <f>H29+I29</f>
        <v>1210060.1499999999</v>
      </c>
      <c r="H29" s="59">
        <v>0</v>
      </c>
      <c r="I29" s="59">
        <v>1210060.1499999999</v>
      </c>
      <c r="J29" s="26">
        <f t="shared" si="5"/>
        <v>17.720731493007246</v>
      </c>
      <c r="K29" s="26">
        <f t="shared" si="6"/>
        <v>0</v>
      </c>
      <c r="L29" s="26">
        <f t="shared" si="7"/>
        <v>37.231474416171807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573900</v>
      </c>
      <c r="E30" s="59">
        <v>203900</v>
      </c>
      <c r="F30" s="59">
        <v>370000</v>
      </c>
      <c r="G30" s="59">
        <f>H30+I30</f>
        <v>97600</v>
      </c>
      <c r="H30" s="59"/>
      <c r="I30" s="59">
        <v>97600</v>
      </c>
      <c r="J30" s="26">
        <f t="shared" si="5"/>
        <v>17.00644711622234</v>
      </c>
      <c r="K30" s="26">
        <f t="shared" si="6"/>
        <v>0</v>
      </c>
      <c r="L30" s="26">
        <f t="shared" si="7"/>
        <v>26.378378378378383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67724291.299999997</v>
      </c>
      <c r="E31" s="49">
        <f>E32+E33+E34+E35</f>
        <v>206346</v>
      </c>
      <c r="F31" s="49">
        <f t="shared" ref="F31:I31" si="12">F32+F33+F34</f>
        <v>67517945.299999997</v>
      </c>
      <c r="G31" s="49">
        <f>G32+G33+G34+G35</f>
        <v>20061183.609999999</v>
      </c>
      <c r="H31" s="49">
        <f>H32+H33+H34+H35</f>
        <v>179060</v>
      </c>
      <c r="I31" s="49">
        <f t="shared" si="12"/>
        <v>19882123.609999999</v>
      </c>
      <c r="J31" s="49">
        <f t="shared" si="5"/>
        <v>29.621843543750749</v>
      </c>
      <c r="K31" s="49">
        <f t="shared" si="6"/>
        <v>86.776579143768231</v>
      </c>
      <c r="L31" s="49">
        <f t="shared" si="7"/>
        <v>29.447169225394067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41856045.299999997</v>
      </c>
      <c r="E32" s="59">
        <v>0</v>
      </c>
      <c r="F32" s="59">
        <v>41856045.299999997</v>
      </c>
      <c r="G32" s="59">
        <f>H32+I32</f>
        <v>17629474.02</v>
      </c>
      <c r="H32" s="59">
        <v>0</v>
      </c>
      <c r="I32" s="59">
        <v>17629474.02</v>
      </c>
      <c r="J32" s="26">
        <f t="shared" si="5"/>
        <v>42.119301748748825</v>
      </c>
      <c r="K32" s="26" t="e">
        <f t="shared" si="6"/>
        <v>#DIV/0!</v>
      </c>
      <c r="L32" s="26">
        <f t="shared" si="7"/>
        <v>42.119301748748825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15085900</v>
      </c>
      <c r="E33" s="59">
        <v>100000</v>
      </c>
      <c r="F33" s="59">
        <v>14985900</v>
      </c>
      <c r="G33" s="59">
        <f>H33+I33</f>
        <v>592312.72</v>
      </c>
      <c r="H33" s="59">
        <v>100000</v>
      </c>
      <c r="I33" s="59">
        <v>492312.72</v>
      </c>
      <c r="J33" s="26">
        <f t="shared" si="5"/>
        <v>3.9262670440610101</v>
      </c>
      <c r="K33" s="26">
        <f t="shared" si="6"/>
        <v>100</v>
      </c>
      <c r="L33" s="26">
        <f t="shared" si="7"/>
        <v>3.2851728624907413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10676000</v>
      </c>
      <c r="E34" s="59">
        <v>0</v>
      </c>
      <c r="F34" s="59">
        <v>10676000</v>
      </c>
      <c r="G34" s="59">
        <f>H34+I34</f>
        <v>1760336.87</v>
      </c>
      <c r="H34" s="59">
        <v>0</v>
      </c>
      <c r="I34" s="59">
        <v>1760336.87</v>
      </c>
      <c r="J34" s="26">
        <f t="shared" si="5"/>
        <v>16.488730517047586</v>
      </c>
      <c r="K34" s="26" t="e">
        <f t="shared" si="6"/>
        <v>#DIV/0!</v>
      </c>
      <c r="L34" s="26">
        <f t="shared" si="7"/>
        <v>16.488730517047586</v>
      </c>
      <c r="M34" s="7"/>
    </row>
    <row r="35" spans="1:13" ht="31.2" x14ac:dyDescent="0.3">
      <c r="A35" s="56" t="s">
        <v>331</v>
      </c>
      <c r="B35" s="57" t="s">
        <v>167</v>
      </c>
      <c r="C35" s="58" t="s">
        <v>332</v>
      </c>
      <c r="D35" s="59">
        <f t="shared" si="13"/>
        <v>106346</v>
      </c>
      <c r="E35" s="59">
        <v>106346</v>
      </c>
      <c r="F35" s="59">
        <v>0</v>
      </c>
      <c r="G35" s="59">
        <f t="shared" ref="G35" si="14">H35+I35</f>
        <v>79060</v>
      </c>
      <c r="H35" s="59">
        <v>79060</v>
      </c>
      <c r="I35" s="59">
        <v>0</v>
      </c>
      <c r="J35" s="26">
        <f t="shared" si="5"/>
        <v>74.342241363097813</v>
      </c>
      <c r="K35" s="26">
        <f t="shared" si="6"/>
        <v>74.342241363097813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295732192.43000001</v>
      </c>
      <c r="E38" s="49">
        <f>E39+E40+E42+E43+E41</f>
        <v>295732192.43000001</v>
      </c>
      <c r="F38" s="49">
        <v>0</v>
      </c>
      <c r="G38" s="49">
        <f>G39+G40+G42+G43+G41</f>
        <v>90801513.11999999</v>
      </c>
      <c r="H38" s="49">
        <f>H39+H40+H42+H43+H41</f>
        <v>90801513.11999999</v>
      </c>
      <c r="I38" s="49">
        <v>0</v>
      </c>
      <c r="J38" s="49">
        <f t="shared" si="5"/>
        <v>30.703966441358176</v>
      </c>
      <c r="K38" s="49">
        <f t="shared" si="6"/>
        <v>30.703966441358176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84856256.109999999</v>
      </c>
      <c r="E39" s="59">
        <v>84856256.109999999</v>
      </c>
      <c r="F39" s="59">
        <v>0</v>
      </c>
      <c r="G39" s="59">
        <f>H39+I39</f>
        <v>21595184.629999999</v>
      </c>
      <c r="H39" s="59">
        <v>21595184.629999999</v>
      </c>
      <c r="I39" s="59">
        <v>0</v>
      </c>
      <c r="J39" s="26">
        <f t="shared" si="5"/>
        <v>25.449136716573907</v>
      </c>
      <c r="K39" s="26">
        <f t="shared" si="6"/>
        <v>25.449136716573907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156964903.56</v>
      </c>
      <c r="E40" s="59">
        <v>156964903.56</v>
      </c>
      <c r="F40" s="59">
        <v>0</v>
      </c>
      <c r="G40" s="59">
        <f t="shared" ref="G40:G43" si="16">H40+I40</f>
        <v>51376629.579999998</v>
      </c>
      <c r="H40" s="59">
        <v>51376629.579999998</v>
      </c>
      <c r="I40" s="59">
        <v>0</v>
      </c>
      <c r="J40" s="26">
        <f t="shared" si="5"/>
        <v>32.731284774345262</v>
      </c>
      <c r="K40" s="26">
        <f t="shared" si="6"/>
        <v>32.731284774345262</v>
      </c>
      <c r="L40" s="26" t="e">
        <f t="shared" si="7"/>
        <v>#DIV/0!</v>
      </c>
      <c r="M40" s="7"/>
    </row>
    <row r="41" spans="1:13" ht="15.6" x14ac:dyDescent="0.3">
      <c r="A41" s="56" t="s">
        <v>338</v>
      </c>
      <c r="B41" s="57" t="s">
        <v>167</v>
      </c>
      <c r="C41" s="58" t="s">
        <v>339</v>
      </c>
      <c r="D41" s="59">
        <f t="shared" si="15"/>
        <v>35324535.200000003</v>
      </c>
      <c r="E41" s="59">
        <v>35324535.200000003</v>
      </c>
      <c r="F41" s="59">
        <v>0</v>
      </c>
      <c r="G41" s="59">
        <f t="shared" si="16"/>
        <v>11603971.630000001</v>
      </c>
      <c r="H41" s="59">
        <v>11603971.630000001</v>
      </c>
      <c r="I41" s="59">
        <v>0</v>
      </c>
      <c r="J41" s="26">
        <f t="shared" ref="J41" si="17">G41/D41*100</f>
        <v>32.849608818065917</v>
      </c>
      <c r="K41" s="26">
        <f t="shared" ref="K41" si="18">H41/E41*100</f>
        <v>32.849608818065917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756730</v>
      </c>
      <c r="E42" s="59">
        <v>756730</v>
      </c>
      <c r="F42" s="59">
        <v>0</v>
      </c>
      <c r="G42" s="59">
        <f t="shared" si="16"/>
        <v>57130</v>
      </c>
      <c r="H42" s="59">
        <v>57130</v>
      </c>
      <c r="I42" s="26">
        <v>0</v>
      </c>
      <c r="J42" s="26">
        <f t="shared" si="5"/>
        <v>7.5495883604456013</v>
      </c>
      <c r="K42" s="26">
        <f t="shared" si="6"/>
        <v>7.5495883604456013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17829767.559999999</v>
      </c>
      <c r="E43" s="59">
        <v>17829767.559999999</v>
      </c>
      <c r="F43" s="59">
        <v>0</v>
      </c>
      <c r="G43" s="59">
        <f t="shared" si="16"/>
        <v>6168597.2800000003</v>
      </c>
      <c r="H43" s="59">
        <v>6168597.2800000003</v>
      </c>
      <c r="I43" s="26">
        <v>0</v>
      </c>
      <c r="J43" s="26">
        <f t="shared" si="5"/>
        <v>34.597182824967803</v>
      </c>
      <c r="K43" s="26">
        <f t="shared" si="6"/>
        <v>34.597182824967803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33771782.689999998</v>
      </c>
      <c r="E44" s="49">
        <f t="shared" ref="E44:I44" si="19">E45+E46</f>
        <v>32751582.690000001</v>
      </c>
      <c r="F44" s="49">
        <f t="shared" si="19"/>
        <v>1020200</v>
      </c>
      <c r="G44" s="49">
        <f>H44+I44</f>
        <v>12981998.1</v>
      </c>
      <c r="H44" s="49">
        <f t="shared" si="19"/>
        <v>12391719.74</v>
      </c>
      <c r="I44" s="49">
        <f t="shared" si="19"/>
        <v>590278.36</v>
      </c>
      <c r="J44" s="49">
        <f t="shared" si="5"/>
        <v>38.440369639841485</v>
      </c>
      <c r="K44" s="49">
        <f t="shared" si="6"/>
        <v>37.835483730023064</v>
      </c>
      <c r="L44" s="49">
        <f t="shared" si="7"/>
        <v>57.859082532836695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30141782.690000001</v>
      </c>
      <c r="E45" s="59">
        <v>29121582.690000001</v>
      </c>
      <c r="F45" s="59">
        <v>1020200</v>
      </c>
      <c r="G45" s="59">
        <f>H45+I45</f>
        <v>11555137.189999999</v>
      </c>
      <c r="H45" s="59">
        <v>10964858.83</v>
      </c>
      <c r="I45" s="59">
        <v>590278.36</v>
      </c>
      <c r="J45" s="26">
        <f t="shared" si="5"/>
        <v>38.335944853831066</v>
      </c>
      <c r="K45" s="26">
        <f t="shared" si="6"/>
        <v>37.65200177037493</v>
      </c>
      <c r="L45" s="26">
        <f t="shared" si="7"/>
        <v>57.859082532836695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3630000</v>
      </c>
      <c r="E46" s="59">
        <v>3630000</v>
      </c>
      <c r="F46" s="59">
        <v>0</v>
      </c>
      <c r="G46" s="59">
        <f>H46+I46</f>
        <v>1426860.91</v>
      </c>
      <c r="H46" s="59">
        <v>1426860.91</v>
      </c>
      <c r="I46" s="59"/>
      <c r="J46" s="26">
        <f t="shared" si="5"/>
        <v>39.307463085399448</v>
      </c>
      <c r="K46" s="26">
        <f t="shared" si="6"/>
        <v>39.307463085399448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15437221.35</v>
      </c>
      <c r="E49" s="49">
        <f t="shared" si="21"/>
        <v>14776221.35</v>
      </c>
      <c r="F49" s="49">
        <f t="shared" si="21"/>
        <v>661000</v>
      </c>
      <c r="G49" s="49">
        <f t="shared" si="21"/>
        <v>5631345.04</v>
      </c>
      <c r="H49" s="49">
        <f t="shared" si="21"/>
        <v>5387688.04</v>
      </c>
      <c r="I49" s="49">
        <f t="shared" si="21"/>
        <v>243657</v>
      </c>
      <c r="J49" s="49">
        <f t="shared" si="5"/>
        <v>36.479006890705755</v>
      </c>
      <c r="K49" s="49">
        <f t="shared" si="6"/>
        <v>36.461879613085252</v>
      </c>
      <c r="L49" s="49">
        <f t="shared" si="7"/>
        <v>36.861875945537065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2274721.35</v>
      </c>
      <c r="E50" s="59">
        <v>1613721.35</v>
      </c>
      <c r="F50" s="59">
        <v>661000</v>
      </c>
      <c r="G50" s="59">
        <f>H50+I50</f>
        <v>1523903.68</v>
      </c>
      <c r="H50" s="59">
        <v>1280246.68</v>
      </c>
      <c r="I50" s="59">
        <v>243657</v>
      </c>
      <c r="J50" s="26">
        <f t="shared" si="5"/>
        <v>66.992982678955372</v>
      </c>
      <c r="K50" s="26">
        <f t="shared" si="6"/>
        <v>79.33505248598216</v>
      </c>
      <c r="L50" s="26">
        <f t="shared" si="7"/>
        <v>36.861875945537065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3023713.2</v>
      </c>
      <c r="H51" s="59">
        <v>3023713.2</v>
      </c>
      <c r="I51" s="59">
        <v>0</v>
      </c>
      <c r="J51" s="26">
        <f t="shared" si="5"/>
        <v>31.168123859688912</v>
      </c>
      <c r="K51" s="26">
        <f t="shared" si="6"/>
        <v>31.168123859688912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345</v>
      </c>
      <c r="D52" s="59">
        <f>E52+F52</f>
        <v>1188100</v>
      </c>
      <c r="E52" s="59">
        <v>1188100</v>
      </c>
      <c r="F52" s="59"/>
      <c r="G52" s="59">
        <f t="shared" si="23"/>
        <v>347146</v>
      </c>
      <c r="H52" s="59">
        <v>347146</v>
      </c>
      <c r="I52" s="59"/>
      <c r="J52" s="26">
        <f t="shared" si="5"/>
        <v>29.218584294251325</v>
      </c>
      <c r="K52" s="26">
        <f t="shared" si="6"/>
        <v>29.218584294251325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397</v>
      </c>
      <c r="D53" s="59">
        <f t="shared" si="22"/>
        <v>2273100</v>
      </c>
      <c r="E53" s="59">
        <v>2273100</v>
      </c>
      <c r="F53" s="59">
        <v>0</v>
      </c>
      <c r="G53" s="59">
        <f t="shared" si="23"/>
        <v>736582.16</v>
      </c>
      <c r="H53" s="59">
        <v>736582.16</v>
      </c>
      <c r="I53" s="59">
        <v>0</v>
      </c>
      <c r="J53" s="26">
        <f t="shared" si="5"/>
        <v>32.404300734679516</v>
      </c>
      <c r="K53" s="26">
        <f t="shared" si="6"/>
        <v>32.404300734679516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635491</v>
      </c>
      <c r="E54" s="49">
        <f t="shared" si="24"/>
        <v>60591</v>
      </c>
      <c r="F54" s="49">
        <f t="shared" si="24"/>
        <v>574900</v>
      </c>
      <c r="G54" s="49">
        <f t="shared" si="24"/>
        <v>218014</v>
      </c>
      <c r="H54" s="49">
        <f t="shared" si="24"/>
        <v>15617</v>
      </c>
      <c r="I54" s="49">
        <f t="shared" si="24"/>
        <v>202397</v>
      </c>
      <c r="J54" s="49">
        <f t="shared" si="5"/>
        <v>34.306386715154105</v>
      </c>
      <c r="K54" s="49">
        <f t="shared" si="6"/>
        <v>25.774454952055585</v>
      </c>
      <c r="L54" s="49">
        <f t="shared" si="7"/>
        <v>35.205600974082451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131491</v>
      </c>
      <c r="E55" s="59">
        <v>60591</v>
      </c>
      <c r="F55" s="59">
        <v>70900</v>
      </c>
      <c r="G55" s="59">
        <f>H55+I55</f>
        <v>51909</v>
      </c>
      <c r="H55" s="59">
        <v>15617</v>
      </c>
      <c r="I55" s="59">
        <v>36292</v>
      </c>
      <c r="J55" s="26">
        <f t="shared" si="5"/>
        <v>39.477226578244903</v>
      </c>
      <c r="K55" s="26">
        <f t="shared" si="6"/>
        <v>25.774454952055585</v>
      </c>
      <c r="L55" s="26">
        <f t="shared" si="7"/>
        <v>51.187588152327223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166105</v>
      </c>
      <c r="H56" s="59">
        <v>0</v>
      </c>
      <c r="I56" s="59">
        <v>166105</v>
      </c>
      <c r="J56" s="26">
        <f t="shared" si="5"/>
        <v>32.957341269841265</v>
      </c>
      <c r="K56" s="26" t="e">
        <f t="shared" si="6"/>
        <v>#DIV/0!</v>
      </c>
      <c r="L56" s="26">
        <f t="shared" si="7"/>
        <v>32.957341269841265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31696300</v>
      </c>
      <c r="F59" s="49">
        <f>F61+F60</f>
        <v>1043016.1</v>
      </c>
      <c r="G59" s="49">
        <f t="shared" si="26"/>
        <v>0</v>
      </c>
      <c r="H59" s="49">
        <f>H61+H60</f>
        <v>11971925</v>
      </c>
      <c r="I59" s="49">
        <f>I61+I60</f>
        <v>529438.49</v>
      </c>
      <c r="J59" s="49" t="e">
        <f t="shared" si="5"/>
        <v>#DIV/0!</v>
      </c>
      <c r="K59" s="49">
        <f t="shared" si="6"/>
        <v>37.770733492552758</v>
      </c>
      <c r="L59" s="49">
        <f t="shared" si="7"/>
        <v>50.760337256538989</v>
      </c>
      <c r="M59" s="7"/>
    </row>
    <row r="60" spans="1:13" ht="31.2" x14ac:dyDescent="0.3">
      <c r="A60" s="56" t="s">
        <v>250</v>
      </c>
      <c r="B60" s="47"/>
      <c r="C60" s="58" t="s">
        <v>346</v>
      </c>
      <c r="D60" s="49"/>
      <c r="E60" s="26">
        <v>31696300</v>
      </c>
      <c r="F60" s="49"/>
      <c r="G60" s="49"/>
      <c r="H60" s="26">
        <v>11971925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1043016.1</v>
      </c>
      <c r="G61" s="59"/>
      <c r="H61" s="59"/>
      <c r="I61" s="59">
        <v>529438.49</v>
      </c>
      <c r="J61" s="26" t="e">
        <f t="shared" si="5"/>
        <v>#DIV/0!</v>
      </c>
      <c r="K61" s="26" t="e">
        <f t="shared" si="6"/>
        <v>#DIV/0!</v>
      </c>
      <c r="L61" s="26">
        <f t="shared" si="7"/>
        <v>50.760337256538989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-29833674.840000033</v>
      </c>
      <c r="E63" s="42">
        <f>Доходы!E9-Расходы!E7</f>
        <v>-13055970.939999998</v>
      </c>
      <c r="F63" s="42">
        <f>Доходы!F9-Расходы!F7</f>
        <v>-15403419.999999985</v>
      </c>
      <c r="G63" s="42">
        <f>Доходы!G9-Расходы!G7</f>
        <v>6586316.660000056</v>
      </c>
      <c r="H63" s="42">
        <f>Доходы!H9-Расходы!H7</f>
        <v>13406633.680000007</v>
      </c>
      <c r="I63" s="42">
        <f>Доходы!I9-Расходы!I7</f>
        <v>-6976565.4800000042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workbookViewId="0">
      <selection activeCell="G8" sqref="G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0"/>
      <c r="B2" s="131"/>
      <c r="C2" s="131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7" t="s">
        <v>0</v>
      </c>
      <c r="B4" s="127" t="s">
        <v>1</v>
      </c>
      <c r="C4" s="127" t="s">
        <v>253</v>
      </c>
      <c r="D4" s="129" t="s">
        <v>3</v>
      </c>
      <c r="E4" s="124"/>
      <c r="F4" s="124"/>
      <c r="G4" s="124" t="s">
        <v>4</v>
      </c>
      <c r="H4" s="124"/>
      <c r="I4" s="124"/>
      <c r="J4" s="5"/>
    </row>
    <row r="5" spans="1:10" ht="139.5" customHeight="1" x14ac:dyDescent="0.3">
      <c r="A5" s="128"/>
      <c r="B5" s="128"/>
      <c r="C5" s="128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D9+D20+1374283.9</f>
        <v>29833674.839999981</v>
      </c>
      <c r="E7" s="85">
        <f>E9+E20</f>
        <v>13055970.939999998</v>
      </c>
      <c r="F7" s="86">
        <f>F20</f>
        <v>15403419.999999985</v>
      </c>
      <c r="G7" s="85">
        <f>G9+G20-156248.46</f>
        <v>-6586316.6600000029</v>
      </c>
      <c r="H7" s="85">
        <f>H9+H20</f>
        <v>-13406633.680000007</v>
      </c>
      <c r="I7" s="87">
        <f>I9+I20</f>
        <v>6976565.4800000042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25644590.939999983</v>
      </c>
      <c r="E20" s="94">
        <f>E21</f>
        <v>10241170.939999998</v>
      </c>
      <c r="F20" s="94">
        <f>F21</f>
        <v>15403419.999999985</v>
      </c>
      <c r="G20" s="105">
        <f>H20+I20</f>
        <v>-6430068.200000003</v>
      </c>
      <c r="H20" s="94">
        <f>H21</f>
        <v>-13406633.680000007</v>
      </c>
      <c r="I20" s="103">
        <f>I21</f>
        <v>6976565.4800000042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25644590.939999983</v>
      </c>
      <c r="E21" s="94">
        <f>E22+E27</f>
        <v>10241170.939999998</v>
      </c>
      <c r="F21" s="94">
        <f>F22+F27</f>
        <v>15403419.999999985</v>
      </c>
      <c r="G21" s="94">
        <f t="shared" ref="G21:G31" si="0">H21+I21</f>
        <v>-6430068.200000003</v>
      </c>
      <c r="H21" s="94">
        <f>H22+H27</f>
        <v>-13406633.680000007</v>
      </c>
      <c r="I21" s="103">
        <f>I22+I27</f>
        <v>6976565.4800000042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-598561225.29999995</v>
      </c>
      <c r="E22" s="94">
        <f>E23</f>
        <v>-502081900</v>
      </c>
      <c r="F22" s="94">
        <f>F23</f>
        <v>-96479325.299999997</v>
      </c>
      <c r="G22" s="101">
        <f t="shared" si="0"/>
        <v>-206400556.5</v>
      </c>
      <c r="H22" s="101">
        <f>H23</f>
        <v>-177241150.37</v>
      </c>
      <c r="I22" s="103">
        <f>I23</f>
        <v>-29159406.130000003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-598561225.29999995</v>
      </c>
      <c r="E23" s="94">
        <f>E24</f>
        <v>-502081900</v>
      </c>
      <c r="F23" s="94">
        <f>F24</f>
        <v>-96479325.299999997</v>
      </c>
      <c r="G23" s="101">
        <f t="shared" si="0"/>
        <v>-206400556.5</v>
      </c>
      <c r="H23" s="101">
        <f>H24</f>
        <v>-177241150.37</v>
      </c>
      <c r="I23" s="103">
        <f>I24</f>
        <v>-29159406.130000003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-598561225.29999995</v>
      </c>
      <c r="E24" s="94">
        <f>E25+E26</f>
        <v>-502081900</v>
      </c>
      <c r="F24" s="94">
        <f>F25+F26</f>
        <v>-96479325.299999997</v>
      </c>
      <c r="G24" s="101">
        <f t="shared" si="0"/>
        <v>-206400556.5</v>
      </c>
      <c r="H24" s="101">
        <f>H25+H26</f>
        <v>-177241150.37</v>
      </c>
      <c r="I24" s="102">
        <f>I25+I26</f>
        <v>-29159406.130000003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-502081900</v>
      </c>
      <c r="E25" s="94">
        <f>-(Доходы!E9+Источники!E9)</f>
        <v>-502081900</v>
      </c>
      <c r="F25" s="94"/>
      <c r="G25" s="101">
        <f t="shared" si="0"/>
        <v>-177241150.37</v>
      </c>
      <c r="H25" s="94">
        <f>-(Доходы!H9+Источники!H9)</f>
        <v>-177241150.37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-96479325.299999997</v>
      </c>
      <c r="E26" s="94"/>
      <c r="F26" s="94">
        <f>-(Доходы!F9)</f>
        <v>-96479325.299999997</v>
      </c>
      <c r="G26" s="101">
        <f t="shared" si="0"/>
        <v>-29159406.130000003</v>
      </c>
      <c r="H26" s="94"/>
      <c r="I26" s="103">
        <f>-(Доходы!I9)</f>
        <v>-29159406.130000003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624205816.24000001</v>
      </c>
      <c r="E27" s="94">
        <f>E28</f>
        <v>512323070.94</v>
      </c>
      <c r="F27" s="94">
        <f>F28</f>
        <v>111882745.29999998</v>
      </c>
      <c r="G27" s="101">
        <f t="shared" si="0"/>
        <v>199970488.30000001</v>
      </c>
      <c r="H27" s="101">
        <f>H28</f>
        <v>163834516.69</v>
      </c>
      <c r="I27" s="103">
        <f>I28</f>
        <v>36135971.610000007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624205816.24000001</v>
      </c>
      <c r="E28" s="94">
        <f>E29</f>
        <v>512323070.94</v>
      </c>
      <c r="F28" s="94">
        <f>F29</f>
        <v>111882745.29999998</v>
      </c>
      <c r="G28" s="101">
        <f t="shared" si="0"/>
        <v>199970488.30000001</v>
      </c>
      <c r="H28" s="101">
        <f>H29</f>
        <v>163834516.69</v>
      </c>
      <c r="I28" s="103">
        <f>I29</f>
        <v>36135971.610000007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624205816.24000001</v>
      </c>
      <c r="E29" s="94">
        <f>E30+E31</f>
        <v>512323070.94</v>
      </c>
      <c r="F29" s="94">
        <f>F30+F31</f>
        <v>111882745.29999998</v>
      </c>
      <c r="G29" s="101">
        <f t="shared" si="0"/>
        <v>199970488.30000001</v>
      </c>
      <c r="H29" s="101">
        <f>H30+H31</f>
        <v>163834516.69</v>
      </c>
      <c r="I29" s="103">
        <f>I30+I31</f>
        <v>36135971.610000007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512323070.94</v>
      </c>
      <c r="E30" s="94">
        <f>Расходы!E7</f>
        <v>512323070.94</v>
      </c>
      <c r="F30" s="94"/>
      <c r="G30" s="101">
        <f t="shared" si="0"/>
        <v>163834516.69</v>
      </c>
      <c r="H30" s="101">
        <f>Расходы!H7</f>
        <v>163834516.69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111882745.29999998</v>
      </c>
      <c r="E31" s="108"/>
      <c r="F31" s="108">
        <f>Расходы!F7</f>
        <v>111882745.29999998</v>
      </c>
      <c r="G31" s="109">
        <f t="shared" si="0"/>
        <v>36135971.610000007</v>
      </c>
      <c r="H31" s="109"/>
      <c r="I31" s="110">
        <f>Расходы!I7</f>
        <v>36135971.610000007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2022-05-11T07:54:16Z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